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rie/Desktop/CCHOA2017/Financials/"/>
    </mc:Choice>
  </mc:AlternateContent>
  <xr:revisionPtr revIDLastSave="0" documentId="13_ncr:1_{473E84D3-3840-EE46-96C7-F70D434E1E6B}" xr6:coauthVersionLast="47" xr6:coauthVersionMax="47" xr10:uidLastSave="{00000000-0000-0000-0000-000000000000}"/>
  <bookViews>
    <workbookView xWindow="1760" yWindow="940" windowWidth="16480" windowHeight="9320" xr2:uid="{00000000-000D-0000-FFFF-FFFF00000000}"/>
  </bookViews>
  <sheets>
    <sheet name="Sheet1" sheetId="1" r:id="rId1"/>
    <sheet name="Sheet2" sheetId="2" r:id="rId2"/>
  </sheets>
  <definedNames>
    <definedName name="_xlnm.Print_Area" localSheetId="0">Sheet1!$D$237:$E$251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9" i="1" l="1"/>
  <c r="E251" i="1"/>
  <c r="E239" i="1"/>
  <c r="E238" i="1"/>
  <c r="G235" i="1"/>
  <c r="E269" i="1"/>
  <c r="E268" i="1"/>
  <c r="E244" i="1"/>
  <c r="G228" i="1"/>
  <c r="E270" i="1" l="1"/>
  <c r="E248" i="1"/>
  <c r="G221" i="1"/>
  <c r="E241" i="1"/>
  <c r="E240" i="1"/>
  <c r="E243" i="1"/>
  <c r="E242" i="1"/>
  <c r="G175" i="1"/>
  <c r="G169" i="1"/>
  <c r="E193" i="1"/>
  <c r="G204" i="1" s="1"/>
  <c r="G161" i="1"/>
  <c r="G192" i="1"/>
  <c r="G174" i="1"/>
  <c r="G168" i="1"/>
  <c r="E250" i="1" l="1"/>
  <c r="E271" i="1"/>
  <c r="E252" i="1" l="1"/>
  <c r="G138" i="1"/>
  <c r="G142" i="1"/>
  <c r="G133" i="1"/>
  <c r="G117" i="1" l="1"/>
  <c r="G128" i="1" l="1"/>
  <c r="G123" i="1"/>
  <c r="H106" i="1"/>
  <c r="F106" i="1" s="1"/>
  <c r="F107" i="1" s="1"/>
  <c r="F108" i="1" s="1"/>
  <c r="F109" i="1" l="1"/>
  <c r="F110" i="1" s="1"/>
  <c r="F111" i="1" s="1"/>
  <c r="F112" i="1" s="1"/>
  <c r="F113" i="1" s="1"/>
  <c r="F114" i="1" s="1"/>
  <c r="F115" i="1" s="1"/>
  <c r="F116" i="1" s="1"/>
  <c r="G104" i="1"/>
  <c r="G88" i="1"/>
  <c r="G72" i="1"/>
  <c r="G61" i="1"/>
  <c r="G45" i="1"/>
  <c r="G34" i="1"/>
  <c r="G29" i="1"/>
  <c r="F4" i="1"/>
  <c r="C14" i="2"/>
  <c r="C13" i="2"/>
  <c r="C12" i="2"/>
  <c r="C11" i="2"/>
  <c r="C10" i="2"/>
  <c r="C9" i="2"/>
  <c r="C8" i="2"/>
  <c r="C7" i="2"/>
  <c r="C6" i="2"/>
  <c r="C5" i="2"/>
  <c r="C4" i="2"/>
  <c r="H116" i="1" l="1"/>
  <c r="F118" i="1"/>
  <c r="F119" i="1" s="1"/>
  <c r="F120" i="1" s="1"/>
  <c r="F121" i="1" s="1"/>
  <c r="F122" i="1" s="1"/>
  <c r="F124" i="1" s="1"/>
  <c r="F125" i="1" s="1"/>
  <c r="F126" i="1" s="1"/>
  <c r="F127" i="1" s="1"/>
  <c r="F5" i="1"/>
  <c r="F6" i="1" s="1"/>
  <c r="F7" i="1" s="1"/>
  <c r="E14" i="1"/>
  <c r="F130" i="1" l="1"/>
  <c r="F131" i="1" s="1"/>
  <c r="F132" i="1" s="1"/>
  <c r="F134" i="1" s="1"/>
  <c r="F135" i="1" s="1"/>
  <c r="F136" i="1" s="1"/>
  <c r="G17" i="1"/>
  <c r="F9" i="1"/>
  <c r="F10" i="1" s="1"/>
  <c r="F11" i="1" s="1"/>
  <c r="F12" i="1" s="1"/>
  <c r="F13" i="1" s="1"/>
  <c r="F14" i="1" s="1"/>
  <c r="F15" i="1" s="1"/>
  <c r="F16" i="1" s="1"/>
  <c r="I7" i="1"/>
  <c r="F137" i="1" l="1"/>
  <c r="F139" i="1" s="1"/>
  <c r="F140" i="1" s="1"/>
  <c r="F141" i="1" s="1"/>
  <c r="F142" i="1" s="1"/>
  <c r="F18" i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I28" i="1" s="1"/>
  <c r="I16" i="1"/>
  <c r="F143" i="1" l="1"/>
  <c r="F144" i="1" s="1"/>
  <c r="F145" i="1" s="1"/>
  <c r="F30" i="1"/>
  <c r="F31" i="1" s="1"/>
  <c r="F32" i="1" s="1"/>
  <c r="F146" i="1" l="1"/>
  <c r="F147" i="1" s="1"/>
  <c r="F148" i="1" s="1"/>
  <c r="F33" i="1"/>
  <c r="F149" i="1" l="1"/>
  <c r="F35" i="1"/>
  <c r="F36" i="1" s="1"/>
  <c r="F37" i="1" s="1"/>
  <c r="F38" i="1" s="1"/>
  <c r="F39" i="1" s="1"/>
  <c r="F40" i="1" s="1"/>
  <c r="F41" i="1" s="1"/>
  <c r="F42" i="1" s="1"/>
  <c r="F43" i="1" s="1"/>
  <c r="F44" i="1" s="1"/>
  <c r="I33" i="1"/>
  <c r="F153" i="1" l="1"/>
  <c r="F156" i="1" s="1"/>
  <c r="F157" i="1" s="1"/>
  <c r="F158" i="1" s="1"/>
  <c r="F159" i="1" s="1"/>
  <c r="F160" i="1" s="1"/>
  <c r="F162" i="1" s="1"/>
  <c r="F163" i="1" s="1"/>
  <c r="F164" i="1" s="1"/>
  <c r="F165" i="1" s="1"/>
  <c r="F167" i="1" s="1"/>
  <c r="F46" i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I44" i="1"/>
  <c r="F168" i="1" l="1"/>
  <c r="F169" i="1" s="1"/>
  <c r="F170" i="1" s="1"/>
  <c r="F171" i="1" s="1"/>
  <c r="F172" i="1" s="1"/>
  <c r="F173" i="1" s="1"/>
  <c r="F174" i="1" s="1"/>
  <c r="F175" i="1" s="1"/>
  <c r="F62" i="1"/>
  <c r="F63" i="1" s="1"/>
  <c r="F64" i="1" s="1"/>
  <c r="F65" i="1" s="1"/>
  <c r="F66" i="1" s="1"/>
  <c r="F67" i="1" s="1"/>
  <c r="F68" i="1" s="1"/>
  <c r="F69" i="1" s="1"/>
  <c r="F70" i="1" s="1"/>
  <c r="F71" i="1" s="1"/>
  <c r="I71" i="1" s="1"/>
  <c r="I60" i="1"/>
  <c r="F177" i="1" l="1"/>
  <c r="F178" i="1" s="1"/>
  <c r="F179" i="1" s="1"/>
  <c r="F180" i="1" s="1"/>
  <c r="F181" i="1" s="1"/>
  <c r="F73" i="1"/>
  <c r="F74" i="1" s="1"/>
  <c r="F75" i="1" s="1"/>
  <c r="I75" i="1" s="1"/>
  <c r="F183" i="1" l="1"/>
  <c r="F184" i="1" s="1"/>
  <c r="F185" i="1" s="1"/>
  <c r="F186" i="1" s="1"/>
  <c r="F187" i="1" s="1"/>
  <c r="F77" i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9" i="1" s="1"/>
  <c r="F90" i="1" s="1"/>
  <c r="F91" i="1" s="1"/>
  <c r="F92" i="1" s="1"/>
  <c r="F93" i="1" s="1"/>
  <c r="F94" i="1" s="1"/>
  <c r="F189" i="1" l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I88" i="1"/>
  <c r="I97" i="1"/>
  <c r="F98" i="1"/>
  <c r="F99" i="1" s="1"/>
  <c r="F204" i="1" l="1"/>
  <c r="I100" i="1"/>
  <c r="F101" i="1"/>
  <c r="F102" i="1" s="1"/>
  <c r="F103" i="1" s="1"/>
  <c r="I103" i="1" s="1"/>
  <c r="F205" i="1" l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l="1"/>
  <c r="F223" i="1" s="1"/>
  <c r="F224" i="1" s="1"/>
  <c r="F225" i="1" s="1"/>
  <c r="F226" i="1" l="1"/>
  <c r="H227" i="1"/>
  <c r="E262" i="1" l="1"/>
  <c r="F229" i="1"/>
</calcChain>
</file>

<file path=xl/sharedStrings.xml><?xml version="1.0" encoding="utf-8"?>
<sst xmlns="http://schemas.openxmlformats.org/spreadsheetml/2006/main" count="778" uniqueCount="261">
  <si>
    <t>Deposit</t>
  </si>
  <si>
    <t>homeowner dues</t>
  </si>
  <si>
    <t>Republic Services</t>
  </si>
  <si>
    <t>John Suttles</t>
  </si>
  <si>
    <t>Buddy's Septic</t>
  </si>
  <si>
    <t>Porta Potty</t>
  </si>
  <si>
    <t>Marcos Castro</t>
  </si>
  <si>
    <t>Fencing Upper Park</t>
  </si>
  <si>
    <t>debit</t>
  </si>
  <si>
    <t>Amazon</t>
  </si>
  <si>
    <t xml:space="preserve">ink for printing </t>
  </si>
  <si>
    <t>Eric Fields</t>
  </si>
  <si>
    <t>Parts to repair Stall door on porta potty</t>
  </si>
  <si>
    <t>Carrie Scott</t>
  </si>
  <si>
    <t>Website Server Fee 1 year</t>
  </si>
  <si>
    <t>Ryan Tree Service</t>
  </si>
  <si>
    <t>Will Paul</t>
  </si>
  <si>
    <t>Mowing Parks</t>
  </si>
  <si>
    <t>Clinton Christian</t>
  </si>
  <si>
    <t>Chipping - gave up after 1st pile wk 4.5 hrs</t>
  </si>
  <si>
    <t>Debit</t>
  </si>
  <si>
    <t>Thomas Rental</t>
  </si>
  <si>
    <t>Chipper for community</t>
  </si>
  <si>
    <t>Walmart</t>
  </si>
  <si>
    <t>Ink for printing plus mailout materials</t>
  </si>
  <si>
    <t>Contreas Fence</t>
  </si>
  <si>
    <t>online pay</t>
  </si>
  <si>
    <t>transfer from savings</t>
  </si>
  <si>
    <t>Assoc Ins Partners</t>
  </si>
  <si>
    <t>Lonestar Gates</t>
  </si>
  <si>
    <t>republic Waste</t>
  </si>
  <si>
    <t>Lowes Market</t>
  </si>
  <si>
    <t>USPS</t>
  </si>
  <si>
    <t>Best Buy</t>
  </si>
  <si>
    <t>Rebekah Dolpho</t>
  </si>
  <si>
    <t>John Suttles - Westar Alamo Land Surveyors</t>
  </si>
  <si>
    <t>ICLS.NET</t>
  </si>
  <si>
    <t>envelopes invoices</t>
  </si>
  <si>
    <t>stamps invoices</t>
  </si>
  <si>
    <t>printer for invoices</t>
  </si>
  <si>
    <t>property taxes</t>
  </si>
  <si>
    <t>Website maintenance. 2020-2-2021</t>
  </si>
  <si>
    <t>survey upper park entry for gate + security</t>
  </si>
  <si>
    <t>comanchecliffs.net search engine 2 yrs</t>
  </si>
  <si>
    <t>homeowners dues</t>
  </si>
  <si>
    <t>Legal Opinions</t>
  </si>
  <si>
    <t>CCHOA  YEAR   2021 TO DATE</t>
  </si>
  <si>
    <t>Add bracing and install FOB Reader Supports</t>
  </si>
  <si>
    <t>TOTALS TO DATE</t>
  </si>
  <si>
    <t>INCOME</t>
  </si>
  <si>
    <t>GARBAGE FEES</t>
  </si>
  <si>
    <t>PARK MOWING</t>
  </si>
  <si>
    <t>LEGAL</t>
  </si>
  <si>
    <t>PROPERTY TAXES</t>
  </si>
  <si>
    <t>OFFICE SUPPLIES &amp; POSTAGE</t>
  </si>
  <si>
    <t>Justin Mulligan</t>
  </si>
  <si>
    <t>Porta Potty Service</t>
  </si>
  <si>
    <t>Porta Potty Service for 2020 balance</t>
  </si>
  <si>
    <t>WEBSITE MAINTENANCE &amp; FEES</t>
  </si>
  <si>
    <t>MAINTENANCE &amp; REPAIRS</t>
  </si>
  <si>
    <t>INSURANCE</t>
  </si>
  <si>
    <t>CAPITAL IMPROVEMENTS</t>
  </si>
  <si>
    <t>Postage</t>
  </si>
  <si>
    <t>(Asset)</t>
  </si>
  <si>
    <t>PORTA POTTY</t>
  </si>
  <si>
    <t>UNPAID MAINTENANCE &amp; IMPROVEMENTS</t>
  </si>
  <si>
    <t xml:space="preserve"> </t>
  </si>
  <si>
    <t>Bank Balance at End of Period</t>
  </si>
  <si>
    <t>Sub Total</t>
  </si>
  <si>
    <t>(Debit)/ Credit</t>
  </si>
  <si>
    <t>Discrepancy Amount</t>
  </si>
  <si>
    <t xml:space="preserve">  </t>
  </si>
  <si>
    <t>xtra pickup</t>
  </si>
  <si>
    <t>Garbage Pickup (12/1 - 12/31)</t>
  </si>
  <si>
    <t>Income</t>
  </si>
  <si>
    <t>Ck# / Pmt Type</t>
  </si>
  <si>
    <t>Payment to/ Receipt</t>
  </si>
  <si>
    <t>homeowner dues (2/3-2/8)</t>
  </si>
  <si>
    <t>Deposits</t>
  </si>
  <si>
    <t>Upper Park Key Fob &amp; Gate Operator</t>
  </si>
  <si>
    <t>Upper Park Dead Tree Removal</t>
  </si>
  <si>
    <t>Fencing &amp; Gate - Upper Park</t>
  </si>
  <si>
    <t>Fencing Upper Park - Final</t>
  </si>
  <si>
    <t>Upper Park Dead Tree Removal Final</t>
  </si>
  <si>
    <t>Mystery Payee</t>
  </si>
  <si>
    <t xml:space="preserve">Bandera Signs </t>
  </si>
  <si>
    <t>mailout copies</t>
  </si>
  <si>
    <t>Garbage Pickup (11/1 - 11/30)</t>
  </si>
  <si>
    <t>Garbage Pickup (10/1 - 10/31)</t>
  </si>
  <si>
    <t>Garbage Pickup (9/1 - 9/30)</t>
  </si>
  <si>
    <t>Garbage Pickup (8/1 - 8/31)</t>
  </si>
  <si>
    <t>Garbage Pickup (7/1 - 7/31)</t>
  </si>
  <si>
    <t>Garbage Pickup (6/1 - 6/30)</t>
  </si>
  <si>
    <t>Garbage Pickup (5/1 - 5/31)</t>
  </si>
  <si>
    <t>Garbage Pickup (4/1 - 4/30)</t>
  </si>
  <si>
    <t>Garbage Pickup (3/1 - 3/31)</t>
  </si>
  <si>
    <t>Garbage pickup (2/1 - 2/28)</t>
  </si>
  <si>
    <t>garbage pickup (1/1 - 1/31)</t>
  </si>
  <si>
    <t>Bank Cutoff</t>
  </si>
  <si>
    <t>CASH   POSITIONS</t>
  </si>
  <si>
    <t>Sign for North Entrance (maint. amort 6 yrs)</t>
  </si>
  <si>
    <t>Wells Fargo  Checking Account</t>
  </si>
  <si>
    <t>BALANCE</t>
  </si>
  <si>
    <t>AMOUNT</t>
  </si>
  <si>
    <t>PAYEE/DEPOSIT</t>
  </si>
  <si>
    <t>CK# / TRANS</t>
  </si>
  <si>
    <t>Garbage Pickup (1/1 - 1/31)</t>
  </si>
  <si>
    <t>Debit Card</t>
  </si>
  <si>
    <t>Walmart - Jasper</t>
  </si>
  <si>
    <t>Broaddus Tx Post Office</t>
  </si>
  <si>
    <t>Mailout of Annual Dues &amp; Fees Invoices</t>
  </si>
  <si>
    <t>WF Bandera</t>
  </si>
  <si>
    <t>Dues Deposit</t>
  </si>
  <si>
    <t xml:space="preserve"> 3/1/2022</t>
  </si>
  <si>
    <t>Garbage Pickup (2/1 - 2/28)</t>
  </si>
  <si>
    <t>Paper</t>
  </si>
  <si>
    <t>Toner</t>
  </si>
  <si>
    <t>from 1-1-2022</t>
  </si>
  <si>
    <t>Property Taxes</t>
  </si>
  <si>
    <t>Bandera Co Tax Asses/Collect</t>
  </si>
  <si>
    <t>Ck 1171</t>
  </si>
  <si>
    <t>WebSite Maintenance</t>
  </si>
  <si>
    <t>Ck 1172</t>
  </si>
  <si>
    <t>Porta Potty Service (7/5-8/4)</t>
  </si>
  <si>
    <t>Porta Potty Service (6/5-7/4)</t>
  </si>
  <si>
    <t>Porta Potty Service (5/5-6/4)</t>
  </si>
  <si>
    <t xml:space="preserve"> 5/24/2022</t>
  </si>
  <si>
    <t>Dues deposit ($57 is 2021 Dues)</t>
  </si>
  <si>
    <t>Garbage Fees Lot 80</t>
  </si>
  <si>
    <t>Porta Potty Service (8/5-9/4)</t>
  </si>
  <si>
    <t>Garbage Pickup (8/1 - 8/30)</t>
  </si>
  <si>
    <t>Paper &amp; Ink</t>
  </si>
  <si>
    <t>Dollar General</t>
  </si>
  <si>
    <t xml:space="preserve">Envelopes   </t>
  </si>
  <si>
    <t>Return Ink - incorrect product</t>
  </si>
  <si>
    <t>Printer Ink</t>
  </si>
  <si>
    <t>stamps</t>
  </si>
  <si>
    <t>Date</t>
  </si>
  <si>
    <t>Deposit Dues</t>
  </si>
  <si>
    <t>Bounced Ck</t>
  </si>
  <si>
    <t>Number of Lots Pd in Full</t>
  </si>
  <si>
    <t>HOA Insurance Policies</t>
  </si>
  <si>
    <t>Wade Hunt Insurance Group</t>
  </si>
  <si>
    <t>Ck 1211</t>
  </si>
  <si>
    <t>Porta Potty Service (9/5-10/4)</t>
  </si>
  <si>
    <t>Dues Deposit ($706.48 ck + $191.10 cash)</t>
  </si>
  <si>
    <t>9/9/022</t>
  </si>
  <si>
    <t>Ck 1210</t>
  </si>
  <si>
    <t>Rosemary Jackson Lawyer</t>
  </si>
  <si>
    <t>Porta Potty Service 3 mos</t>
  </si>
  <si>
    <t>Ck 1212</t>
  </si>
  <si>
    <t>Rosemary Jackson</t>
  </si>
  <si>
    <t>Legal related to Common Properties and transfer of 0.038 Ac to Bandera County for Bridge Easement</t>
  </si>
  <si>
    <t>Ck 1213</t>
  </si>
  <si>
    <t>Reimburse AOL Web services Domain Name</t>
  </si>
  <si>
    <t>Office Supplies &amp; Postage</t>
  </si>
  <si>
    <t>Improvements/Capital Expns</t>
  </si>
  <si>
    <t xml:space="preserve">FOB &amp; Gate Misc Materials, Limestome Barriers, </t>
  </si>
  <si>
    <t>Mailbox Drive Repair (Maint)</t>
  </si>
  <si>
    <t>Porta Potty Service (10/5-11/4)</t>
  </si>
  <si>
    <t>County Filing Fees</t>
  </si>
  <si>
    <t>Bank debit</t>
  </si>
  <si>
    <t>Wells Fargo</t>
  </si>
  <si>
    <t>Ck 1214</t>
  </si>
  <si>
    <t>Reimburse County Filing Fee - 4 Pg Common Area Special Warranty Deed</t>
  </si>
  <si>
    <t>Number of Unpaid Lots with Past Due Amts</t>
  </si>
  <si>
    <t>Dues Deposit ($769.30)</t>
  </si>
  <si>
    <t>Ck 1215</t>
  </si>
  <si>
    <t>Check Reorder - Harland Clarke</t>
  </si>
  <si>
    <t>debit card</t>
  </si>
  <si>
    <t>Ck 1217</t>
  </si>
  <si>
    <t>John Suttles - Reimbursement</t>
  </si>
  <si>
    <t>TOTAL</t>
  </si>
  <si>
    <t>Property Maintenance</t>
  </si>
  <si>
    <t>Reimbursement - See items below</t>
  </si>
  <si>
    <t>Web Maintenance &amp; Domain Fee</t>
  </si>
  <si>
    <t>homeowner dues 2021</t>
  </si>
  <si>
    <t>Dues Deposit ($71.10 ea 2022-2023)</t>
  </si>
  <si>
    <t>Wells Fargo Checking</t>
  </si>
  <si>
    <t>Wells Fargo Savings</t>
  </si>
  <si>
    <t xml:space="preserve">Bandera Bank Cd’s (2 of equal value) </t>
  </si>
  <si>
    <t>Total all accounts</t>
  </si>
  <si>
    <t>Lower Park Gate &amp; Controller Rebuild(2022)</t>
  </si>
  <si>
    <t>Postage for Invoice Mailing(2023)</t>
  </si>
  <si>
    <t>Printer Ink (2023)</t>
  </si>
  <si>
    <t>Garbage Pickup (1/1 - 1/31) 2023</t>
  </si>
  <si>
    <t>Insurance - HOA Liability</t>
  </si>
  <si>
    <t>Office &amp; Postage(Annual Mtg)</t>
  </si>
  <si>
    <t>Returned Ck fee (reimbursed by payor)</t>
  </si>
  <si>
    <t>Returned dues Ck for $333.30 (+$12 charge)</t>
  </si>
  <si>
    <t>Dues Deposit ($204.90 ck + $445.30 cash includes $12 bank charge)</t>
  </si>
  <si>
    <t>Republic Services (Garbage Hauling)</t>
  </si>
  <si>
    <t>Total Expenditures less Garbage</t>
  </si>
  <si>
    <t>Amount of Unpaid Dues &amp; Fees - Total</t>
  </si>
  <si>
    <t>Unpaid 2022 Lot Dues</t>
  </si>
  <si>
    <t>Unpaid 2022 Garbage Fees</t>
  </si>
  <si>
    <t>Pre-2022 Unpaid Dues &amp; Fees</t>
  </si>
  <si>
    <t>1/25/203</t>
  </si>
  <si>
    <t>2023 Dues Deposit - 33 checks ($288.40 2022)</t>
  </si>
  <si>
    <t>2023 Dues Deposit - 9 checks</t>
  </si>
  <si>
    <t>2023 Dues Deposit - 6 checks + $13.00 csh</t>
  </si>
  <si>
    <t>Garbage Pickup (2/1 - 2/28) 2023</t>
  </si>
  <si>
    <t>2023 Dues Deposit - 5 checks</t>
  </si>
  <si>
    <t>Garbage Pickup (3/1 - 3/31) 2023</t>
  </si>
  <si>
    <t>2023 Dues Deposit - 7 checks</t>
  </si>
  <si>
    <t>2023 Dues Deposit - 2 checks + $379 cash</t>
  </si>
  <si>
    <t>Porta Potty Service (4/7-5/6) delivered on 4/7</t>
  </si>
  <si>
    <t>Calendar 2023 Expenditures</t>
  </si>
  <si>
    <t xml:space="preserve">2023 Prop Taxes </t>
  </si>
  <si>
    <t>Capital Improvements and Equip. (gate) 2022</t>
  </si>
  <si>
    <t>Lower Park Gate Add'l Repl't Batt'+ Hardware to re-align &amp; rigidify the operator arm, etc.</t>
  </si>
  <si>
    <t xml:space="preserve">Legal </t>
  </si>
  <si>
    <t>DATE</t>
  </si>
  <si>
    <t>2022 Dues &amp; Fees Payment Status as of 4-15-23</t>
  </si>
  <si>
    <t>2023 Unpaid Dues &amp; Fees</t>
  </si>
  <si>
    <t>Banking Charges</t>
  </si>
  <si>
    <t>Pre-2023 Unpaid Dues &amp; Fees</t>
  </si>
  <si>
    <t>$83 Ck (dues) +$100cash (Tom Rifleman Gift)</t>
  </si>
  <si>
    <t>Garbage Pickup (4/1 - 4/31) 2023</t>
  </si>
  <si>
    <t>$83 &amp; $75(short) checks (Dues)</t>
  </si>
  <si>
    <t>Garbage Pickup(5/1-5/31)</t>
  </si>
  <si>
    <t>Garbage Pickup (6/1 - 6/30) 2023</t>
  </si>
  <si>
    <t>Porta Potty Service (6/6-7/5) delivered on 4/7</t>
  </si>
  <si>
    <t>Dues Cks (2@83+2@213)</t>
  </si>
  <si>
    <t>CK 1219</t>
  </si>
  <si>
    <t>Web Services and Hosting Fees</t>
  </si>
  <si>
    <t>Ck 1218</t>
  </si>
  <si>
    <t>Dues  ($300 cash)</t>
  </si>
  <si>
    <t>Porta Potty Service (5/6-6/5) delivered on 4/7</t>
  </si>
  <si>
    <t>Porta Potty Service (7/6-8/5) delivered on 4/7</t>
  </si>
  <si>
    <t>Matthew Hiemer - Clearing along River Lwr Prk</t>
  </si>
  <si>
    <t>Oneline Pay</t>
  </si>
  <si>
    <t>Garbage Pickup (7/1 - 7/31) 2023</t>
  </si>
  <si>
    <t>Amazon Services</t>
  </si>
  <si>
    <t>Postage for Statement Mailing (Mid-2023)</t>
  </si>
  <si>
    <t>Cash Withdrl</t>
  </si>
  <si>
    <t>verified</t>
  </si>
  <si>
    <t>Property Maintenance includes Mowing</t>
  </si>
  <si>
    <t>Social Event Food &amp; Entertainment less Donations</t>
  </si>
  <si>
    <t>Ck #1220</t>
  </si>
  <si>
    <t>Reimbursement for Band playing at Lwr Prk</t>
  </si>
  <si>
    <t>Number of Lots with Past Due Amts(10 Owners)</t>
  </si>
  <si>
    <t>Dues (Lots 11,12,65,152/153)</t>
  </si>
  <si>
    <t>Dues (Lots 59,60(cash),64,105&amp;106)</t>
  </si>
  <si>
    <t>Porta Potty Service (8/6-9/5) delivered on 4/7</t>
  </si>
  <si>
    <t>Garbage Pickup (8/1 - 8/30) 2023</t>
  </si>
  <si>
    <t>bank verified</t>
  </si>
  <si>
    <t>TOTAL DUES RECEIPTS (Jan 1 to August 18)</t>
  </si>
  <si>
    <t>2023 Dues &amp; Fees Payment Status as of 8-18-23</t>
  </si>
  <si>
    <t>Number of Lots Unpaid (19 Owners)</t>
  </si>
  <si>
    <t>TOTAL DUES RECEIPTS (Jan 1 to Aug 18)</t>
  </si>
  <si>
    <t>Dues (5 Lots 3 Owners)</t>
  </si>
  <si>
    <t>Dues (2 Lots 1 Owner)</t>
  </si>
  <si>
    <t>Mobile depost</t>
  </si>
  <si>
    <t>Garbage 9/1-9/30 2023</t>
  </si>
  <si>
    <t>Dues 2024</t>
  </si>
  <si>
    <t>Dues receipts Jan1 to Oct 9</t>
  </si>
  <si>
    <t>TOTAL EXPENDITURES 2023 (Jan 1 to Oct 9</t>
  </si>
  <si>
    <t>Number of Lots Unpaid (10 Owners)</t>
  </si>
  <si>
    <t>Assosiation Insrance</t>
  </si>
  <si>
    <t>Insurance for parks and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</si>
</sst>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7">
    <xf numFmtId="0" fontId="0" fillId="0" borderId="0" xfId="0"/>
    <xf numFmtId="8" fontId="0" fillId="0" borderId="0" xfId="0" applyNumberFormat="1"/>
    <xf numFmtId="0" fontId="1" fillId="0" borderId="0" xfId="0" applyFont="1"/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44" fontId="0" fillId="0" borderId="0" xfId="0" applyNumberFormat="1"/>
    <xf numFmtId="0" fontId="3" fillId="0" borderId="0" xfId="0" applyFont="1"/>
    <xf numFmtId="44" fontId="4" fillId="0" borderId="0" xfId="1" applyFont="1"/>
    <xf numFmtId="0" fontId="0" fillId="0" borderId="0" xfId="0" applyAlignment="1">
      <alignment vertical="center"/>
    </xf>
    <xf numFmtId="6" fontId="0" fillId="0" borderId="0" xfId="0" applyNumberFormat="1"/>
    <xf numFmtId="14" fontId="0" fillId="0" borderId="1" xfId="0" applyNumberFormat="1" applyBorder="1" applyAlignment="1">
      <alignment horizontal="center" vertical="center"/>
    </xf>
    <xf numFmtId="44" fontId="0" fillId="0" borderId="0" xfId="1" applyFont="1" applyAlignment="1">
      <alignment wrapText="1"/>
    </xf>
    <xf numFmtId="0" fontId="0" fillId="0" borderId="1" xfId="0" applyBorder="1"/>
    <xf numFmtId="8" fontId="0" fillId="0" borderId="1" xfId="0" applyNumberFormat="1" applyBorder="1"/>
    <xf numFmtId="44" fontId="0" fillId="0" borderId="1" xfId="1" applyFont="1" applyBorder="1"/>
    <xf numFmtId="44" fontId="0" fillId="0" borderId="1" xfId="1" applyFont="1" applyBorder="1" applyAlignment="1">
      <alignment wrapText="1"/>
    </xf>
    <xf numFmtId="44" fontId="0" fillId="0" borderId="0" xfId="1" applyFont="1" applyBorder="1"/>
    <xf numFmtId="44" fontId="0" fillId="0" borderId="0" xfId="1" applyFont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0" applyNumberFormat="1" applyBorder="1"/>
    <xf numFmtId="0" fontId="0" fillId="0" borderId="0" xfId="0" applyAlignment="1">
      <alignment horizontal="center" vertical="center" wrapText="1"/>
    </xf>
    <xf numFmtId="44" fontId="0" fillId="0" borderId="1" xfId="0" applyNumberFormat="1" applyBorder="1" applyAlignment="1">
      <alignment horizontal="left" vertical="center"/>
    </xf>
    <xf numFmtId="8" fontId="0" fillId="0" borderId="0" xfId="0" applyNumberFormat="1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1" xfId="1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14" fontId="0" fillId="0" borderId="1" xfId="0" applyNumberFormat="1" applyBorder="1"/>
    <xf numFmtId="8" fontId="0" fillId="0" borderId="0" xfId="0" applyNumberFormat="1" applyAlignment="1">
      <alignment vertical="center"/>
    </xf>
    <xf numFmtId="44" fontId="0" fillId="0" borderId="0" xfId="1" applyFont="1" applyAlignment="1">
      <alignment vertical="center"/>
    </xf>
    <xf numFmtId="0" fontId="5" fillId="0" borderId="2" xfId="0" applyFont="1" applyBorder="1"/>
    <xf numFmtId="0" fontId="1" fillId="0" borderId="4" xfId="0" applyFont="1" applyBorder="1"/>
    <xf numFmtId="44" fontId="4" fillId="0" borderId="0" xfId="1" applyFont="1" applyBorder="1"/>
    <xf numFmtId="44" fontId="4" fillId="0" borderId="5" xfId="1" applyFont="1" applyBorder="1"/>
    <xf numFmtId="0" fontId="1" fillId="0" borderId="6" xfId="0" applyFont="1" applyBorder="1"/>
    <xf numFmtId="0" fontId="6" fillId="0" borderId="1" xfId="0" applyFont="1" applyBorder="1"/>
    <xf numFmtId="8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 horizontal="right" vertical="center" wrapText="1"/>
    </xf>
    <xf numFmtId="8" fontId="0" fillId="0" borderId="0" xfId="1" applyNumberFormat="1" applyFont="1" applyBorder="1" applyAlignment="1">
      <alignment wrapText="1"/>
    </xf>
    <xf numFmtId="44" fontId="0" fillId="3" borderId="0" xfId="1" applyFont="1" applyFill="1" applyBorder="1"/>
    <xf numFmtId="8" fontId="4" fillId="0" borderId="0" xfId="1" applyNumberFormat="1" applyFont="1" applyBorder="1"/>
    <xf numFmtId="44" fontId="2" fillId="5" borderId="0" xfId="1" applyFont="1" applyFill="1" applyBorder="1"/>
    <xf numFmtId="44" fontId="0" fillId="0" borderId="0" xfId="1" applyFont="1" applyFill="1" applyBorder="1"/>
    <xf numFmtId="8" fontId="0" fillId="0" borderId="0" xfId="1" applyNumberFormat="1" applyFont="1" applyAlignment="1">
      <alignment wrapText="1"/>
    </xf>
    <xf numFmtId="8" fontId="0" fillId="0" borderId="1" xfId="0" applyNumberFormat="1" applyBorder="1" applyAlignment="1">
      <alignment horizontal="right" vertical="center" wrapText="1"/>
    </xf>
    <xf numFmtId="44" fontId="0" fillId="0" borderId="0" xfId="0" applyNumberFormat="1" applyAlignment="1">
      <alignment horizontal="right" vertical="center" wrapText="1"/>
    </xf>
    <xf numFmtId="0" fontId="0" fillId="4" borderId="0" xfId="0" applyFill="1"/>
    <xf numFmtId="0" fontId="0" fillId="6" borderId="0" xfId="0" applyFill="1"/>
    <xf numFmtId="44" fontId="0" fillId="0" borderId="0" xfId="0" applyNumberFormat="1" applyAlignment="1">
      <alignment wrapText="1"/>
    </xf>
    <xf numFmtId="0" fontId="0" fillId="0" borderId="0" xfId="0" applyAlignment="1">
      <alignment horizontal="left" vertical="center"/>
    </xf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3" borderId="0" xfId="0" applyFill="1"/>
    <xf numFmtId="44" fontId="0" fillId="0" borderId="1" xfId="1" applyFont="1" applyFill="1" applyBorder="1"/>
    <xf numFmtId="0" fontId="0" fillId="9" borderId="0" xfId="0" applyFill="1"/>
    <xf numFmtId="0" fontId="0" fillId="2" borderId="0" xfId="0" applyFill="1"/>
    <xf numFmtId="0" fontId="0" fillId="10" borderId="0" xfId="0" applyFill="1" applyAlignment="1">
      <alignment wrapText="1"/>
    </xf>
    <xf numFmtId="0" fontId="0" fillId="11" borderId="0" xfId="0" applyFill="1"/>
    <xf numFmtId="0" fontId="0" fillId="12" borderId="0" xfId="0" applyFill="1"/>
    <xf numFmtId="0" fontId="0" fillId="9" borderId="0" xfId="0" applyFill="1" applyAlignment="1">
      <alignment wrapText="1"/>
    </xf>
    <xf numFmtId="0" fontId="0" fillId="9" borderId="0" xfId="0" applyFill="1" applyAlignment="1">
      <alignment horizontal="right"/>
    </xf>
    <xf numFmtId="0" fontId="0" fillId="7" borderId="0" xfId="0" applyFill="1" applyAlignment="1">
      <alignment horizontal="right"/>
    </xf>
    <xf numFmtId="44" fontId="0" fillId="0" borderId="0" xfId="1" applyFont="1" applyBorder="1" applyAlignment="1">
      <alignment horizontal="right" vertical="center"/>
    </xf>
    <xf numFmtId="0" fontId="0" fillId="13" borderId="0" xfId="0" applyFill="1" applyAlignment="1">
      <alignment wrapText="1"/>
    </xf>
    <xf numFmtId="8" fontId="0" fillId="0" borderId="9" xfId="0" applyNumberFormat="1" applyBorder="1"/>
    <xf numFmtId="44" fontId="1" fillId="0" borderId="0" xfId="0" applyNumberFormat="1" applyFont="1"/>
    <xf numFmtId="0" fontId="0" fillId="12" borderId="4" xfId="0" applyFill="1" applyBorder="1"/>
    <xf numFmtId="0" fontId="0" fillId="3" borderId="4" xfId="0" applyFill="1" applyBorder="1" applyAlignment="1">
      <alignment horizontal="right"/>
    </xf>
    <xf numFmtId="8" fontId="0" fillId="0" borderId="0" xfId="1" applyNumberFormat="1" applyFont="1" applyFill="1" applyBorder="1"/>
    <xf numFmtId="44" fontId="0" fillId="0" borderId="0" xfId="1" applyFont="1" applyBorder="1" applyAlignment="1"/>
    <xf numFmtId="8" fontId="2" fillId="0" borderId="0" xfId="1" applyNumberFormat="1" applyFont="1" applyBorder="1"/>
    <xf numFmtId="8" fontId="0" fillId="0" borderId="0" xfId="0" applyNumberFormat="1" applyAlignment="1">
      <alignment horizontal="center" wrapText="1"/>
    </xf>
    <xf numFmtId="0" fontId="0" fillId="0" borderId="9" xfId="0" applyBorder="1"/>
    <xf numFmtId="0" fontId="0" fillId="14" borderId="4" xfId="0" applyFill="1" applyBorder="1"/>
    <xf numFmtId="0" fontId="5" fillId="0" borderId="2" xfId="0" applyFont="1" applyBorder="1" applyAlignment="1">
      <alignment horizontal="left" vertical="center"/>
    </xf>
    <xf numFmtId="8" fontId="4" fillId="0" borderId="3" xfId="1" applyNumberFormat="1" applyFont="1" applyBorder="1"/>
    <xf numFmtId="0" fontId="2" fillId="0" borderId="5" xfId="1" applyNumberFormat="1" applyFont="1" applyBorder="1" applyAlignment="1">
      <alignment horizontal="center" vertical="center"/>
    </xf>
    <xf numFmtId="44" fontId="4" fillId="0" borderId="7" xfId="1" applyFont="1" applyBorder="1"/>
    <xf numFmtId="44" fontId="2" fillId="0" borderId="0" xfId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3" xfId="0" applyFont="1" applyBorder="1"/>
    <xf numFmtId="8" fontId="0" fillId="0" borderId="13" xfId="0" applyNumberFormat="1" applyBorder="1" applyAlignment="1">
      <alignment horizontal="center"/>
    </xf>
    <xf numFmtId="44" fontId="0" fillId="0" borderId="14" xfId="1" applyFont="1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44" fontId="0" fillId="0" borderId="5" xfId="1" applyFont="1" applyBorder="1" applyAlignment="1">
      <alignment horizontal="right" vertical="center"/>
    </xf>
    <xf numFmtId="0" fontId="0" fillId="9" borderId="0" xfId="0" applyFill="1" applyAlignment="1">
      <alignment horizontal="left"/>
    </xf>
    <xf numFmtId="14" fontId="0" fillId="0" borderId="3" xfId="0" applyNumberFormat="1" applyBorder="1"/>
    <xf numFmtId="14" fontId="0" fillId="0" borderId="15" xfId="0" applyNumberFormat="1" applyBorder="1" applyAlignment="1">
      <alignment horizontal="center" vertical="center"/>
    </xf>
    <xf numFmtId="44" fontId="0" fillId="0" borderId="8" xfId="1" applyFont="1" applyBorder="1" applyAlignment="1">
      <alignment horizontal="right" vertical="center"/>
    </xf>
    <xf numFmtId="1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/>
    <xf numFmtId="8" fontId="0" fillId="0" borderId="11" xfId="0" applyNumberFormat="1" applyBorder="1" applyAlignment="1">
      <alignment horizontal="center"/>
    </xf>
    <xf numFmtId="44" fontId="0" fillId="0" borderId="18" xfId="1" applyFont="1" applyBorder="1" applyAlignment="1">
      <alignment horizontal="center"/>
    </xf>
    <xf numFmtId="0" fontId="0" fillId="3" borderId="9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right" vertical="center"/>
    </xf>
    <xf numFmtId="0" fontId="0" fillId="15" borderId="4" xfId="0" applyFill="1" applyBorder="1" applyAlignment="1">
      <alignment wrapText="1"/>
    </xf>
    <xf numFmtId="1" fontId="0" fillId="0" borderId="0" xfId="1" applyNumberFormat="1" applyFont="1" applyBorder="1" applyAlignment="1">
      <alignment horizontal="center" wrapText="1"/>
    </xf>
    <xf numFmtId="0" fontId="0" fillId="0" borderId="12" xfId="0" applyBorder="1"/>
    <xf numFmtId="8" fontId="0" fillId="0" borderId="14" xfId="0" applyNumberFormat="1" applyBorder="1"/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44" fontId="0" fillId="0" borderId="10" xfId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8" fontId="0" fillId="0" borderId="0" xfId="0" applyNumberFormat="1" applyAlignment="1">
      <alignment horizontal="center"/>
    </xf>
    <xf numFmtId="44" fontId="0" fillId="0" borderId="0" xfId="1" applyFont="1" applyBorder="1" applyAlignment="1">
      <alignment horizontal="center"/>
    </xf>
    <xf numFmtId="14" fontId="2" fillId="0" borderId="0" xfId="1" applyNumberFormat="1" applyFont="1" applyBorder="1"/>
    <xf numFmtId="44" fontId="2" fillId="0" borderId="0" xfId="1" applyFont="1" applyFill="1" applyBorder="1"/>
    <xf numFmtId="8" fontId="5" fillId="0" borderId="0" xfId="0" applyNumberFormat="1" applyFont="1" applyAlignment="1">
      <alignment horizontal="center" vertical="center" wrapText="1"/>
    </xf>
    <xf numFmtId="8" fontId="0" fillId="0" borderId="0" xfId="1" applyNumberFormat="1" applyFont="1" applyBorder="1"/>
    <xf numFmtId="8" fontId="0" fillId="0" borderId="0" xfId="0" applyNumberFormat="1" applyAlignment="1">
      <alignment horizontal="right"/>
    </xf>
    <xf numFmtId="0" fontId="9" fillId="0" borderId="17" xfId="0" applyFont="1" applyBorder="1" applyAlignment="1">
      <alignment horizontal="center" vertical="center"/>
    </xf>
    <xf numFmtId="8" fontId="5" fillId="0" borderId="18" xfId="0" applyNumberFormat="1" applyFont="1" applyBorder="1" applyAlignment="1">
      <alignment horizontal="center" vertical="center" wrapText="1"/>
    </xf>
    <xf numFmtId="0" fontId="0" fillId="4" borderId="15" xfId="0" applyFill="1" applyBorder="1"/>
    <xf numFmtId="8" fontId="0" fillId="0" borderId="8" xfId="0" applyNumberFormat="1" applyBorder="1"/>
    <xf numFmtId="0" fontId="0" fillId="6" borderId="15" xfId="0" applyFill="1" applyBorder="1"/>
    <xf numFmtId="0" fontId="0" fillId="7" borderId="15" xfId="0" applyFill="1" applyBorder="1"/>
    <xf numFmtId="0" fontId="0" fillId="3" borderId="15" xfId="0" applyFill="1" applyBorder="1"/>
    <xf numFmtId="0" fontId="0" fillId="9" borderId="15" xfId="0" applyFill="1" applyBorder="1"/>
    <xf numFmtId="0" fontId="0" fillId="10" borderId="15" xfId="0" applyFill="1" applyBorder="1" applyAlignment="1">
      <alignment wrapText="1"/>
    </xf>
    <xf numFmtId="0" fontId="0" fillId="15" borderId="15" xfId="0" applyFill="1" applyBorder="1" applyAlignment="1">
      <alignment wrapText="1"/>
    </xf>
    <xf numFmtId="8" fontId="0" fillId="0" borderId="8" xfId="0" applyNumberFormat="1" applyBorder="1" applyAlignment="1">
      <alignment horizontal="right" vertical="center"/>
    </xf>
    <xf numFmtId="0" fontId="0" fillId="14" borderId="15" xfId="0" applyFill="1" applyBorder="1"/>
    <xf numFmtId="0" fontId="0" fillId="13" borderId="15" xfId="0" applyFill="1" applyBorder="1"/>
    <xf numFmtId="0" fontId="0" fillId="12" borderId="15" xfId="0" applyFill="1" applyBorder="1"/>
    <xf numFmtId="0" fontId="0" fillId="2" borderId="15" xfId="0" applyFill="1" applyBorder="1"/>
    <xf numFmtId="0" fontId="0" fillId="0" borderId="15" xfId="0" applyBorder="1"/>
    <xf numFmtId="0" fontId="0" fillId="0" borderId="19" xfId="0" applyBorder="1"/>
    <xf numFmtId="8" fontId="0" fillId="0" borderId="20" xfId="0" applyNumberFormat="1" applyBorder="1"/>
    <xf numFmtId="0" fontId="0" fillId="0" borderId="21" xfId="0" applyBorder="1"/>
    <xf numFmtId="8" fontId="0" fillId="0" borderId="22" xfId="0" applyNumberFormat="1" applyBorder="1"/>
    <xf numFmtId="0" fontId="8" fillId="0" borderId="0" xfId="0" applyFont="1" applyAlignment="1">
      <alignment horizontal="center" vertical="center"/>
    </xf>
    <xf numFmtId="8" fontId="0" fillId="0" borderId="0" xfId="0" applyNumberFormat="1" applyAlignment="1">
      <alignment horizontal="center" vertical="center" wrapText="1"/>
    </xf>
    <xf numFmtId="44" fontId="0" fillId="0" borderId="0" xfId="1" applyFont="1" applyBorder="1" applyAlignment="1">
      <alignment horizontal="center" wrapText="1"/>
    </xf>
    <xf numFmtId="8" fontId="0" fillId="0" borderId="0" xfId="1" applyNumberFormat="1" applyFont="1" applyBorder="1" applyAlignment="1">
      <alignment horizontal="center" wrapText="1"/>
    </xf>
    <xf numFmtId="8" fontId="4" fillId="0" borderId="5" xfId="1" applyNumberFormat="1" applyFont="1" applyBorder="1"/>
    <xf numFmtId="44" fontId="4" fillId="0" borderId="5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DDDDD"/>
      <color rgb="FFFF6600"/>
      <color rgb="FFCCFFCC"/>
      <color rgb="FFFFFF00"/>
      <color rgb="FFFFDDFF"/>
      <color rgb="FFFFCCFF"/>
      <color rgb="FFFFCCCC"/>
      <color rgb="FFCCFF99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9"/>
  <sheetViews>
    <sheetView tabSelected="1" topLeftCell="A276" zoomScale="85" zoomScaleNormal="85" workbookViewId="0">
      <selection activeCell="A227" sqref="A227:XFD280"/>
    </sheetView>
  </sheetViews>
  <sheetFormatPr baseColWidth="10" defaultColWidth="11" defaultRowHeight="16" x14ac:dyDescent="0.2"/>
  <cols>
    <col min="1" max="1" width="11.1640625" bestFit="1" customWidth="1"/>
    <col min="2" max="2" width="12.6640625" customWidth="1"/>
    <col min="3" max="3" width="25.1640625" customWidth="1"/>
    <col min="4" max="4" width="40.33203125" customWidth="1"/>
    <col min="5" max="5" width="12.83203125" customWidth="1"/>
    <col min="6" max="6" width="12.6640625" customWidth="1"/>
    <col min="7" max="7" width="11.5" style="5" customWidth="1"/>
    <col min="8" max="8" width="13.83203125" customWidth="1"/>
    <col min="9" max="9" width="37.1640625" customWidth="1"/>
  </cols>
  <sheetData>
    <row r="1" spans="1:9" ht="19" x14ac:dyDescent="0.25">
      <c r="C1" s="7"/>
      <c r="D1" s="7" t="s">
        <v>46</v>
      </c>
    </row>
    <row r="2" spans="1:9" ht="34.5" customHeight="1" x14ac:dyDescent="0.2">
      <c r="B2" s="21" t="s">
        <v>75</v>
      </c>
      <c r="C2" s="21" t="s">
        <v>76</v>
      </c>
      <c r="E2" s="21" t="s">
        <v>69</v>
      </c>
      <c r="F2" s="21" t="s">
        <v>68</v>
      </c>
      <c r="G2" s="21" t="s">
        <v>74</v>
      </c>
      <c r="H2" s="5" t="s">
        <v>67</v>
      </c>
      <c r="I2" s="26" t="s">
        <v>70</v>
      </c>
    </row>
    <row r="3" spans="1:9" ht="13.5" customHeight="1" x14ac:dyDescent="0.25">
      <c r="C3" s="7"/>
      <c r="E3" s="21"/>
      <c r="F3" s="21"/>
      <c r="H3" s="1">
        <v>10834.32</v>
      </c>
      <c r="I3" s="5"/>
    </row>
    <row r="4" spans="1:9" x14ac:dyDescent="0.2">
      <c r="A4" s="4">
        <v>44215</v>
      </c>
      <c r="B4" t="s">
        <v>26</v>
      </c>
      <c r="C4" t="s">
        <v>30</v>
      </c>
      <c r="D4" s="48" t="s">
        <v>97</v>
      </c>
      <c r="E4" s="1">
        <v>-389.02</v>
      </c>
      <c r="F4" s="1">
        <f>H3+E4</f>
        <v>10445.299999999999</v>
      </c>
    </row>
    <row r="5" spans="1:9" x14ac:dyDescent="0.2">
      <c r="A5" s="4">
        <v>44216</v>
      </c>
      <c r="B5">
        <v>1154</v>
      </c>
      <c r="C5" t="s">
        <v>4</v>
      </c>
      <c r="D5" s="49" t="s">
        <v>57</v>
      </c>
      <c r="E5" s="1">
        <v>-266.88</v>
      </c>
      <c r="F5" s="1">
        <f>F4+E5</f>
        <v>10178.42</v>
      </c>
    </row>
    <row r="6" spans="1:9" x14ac:dyDescent="0.2">
      <c r="A6" s="4">
        <v>44221</v>
      </c>
      <c r="B6" t="s">
        <v>8</v>
      </c>
      <c r="C6" t="s">
        <v>31</v>
      </c>
      <c r="D6" s="54" t="s">
        <v>37</v>
      </c>
      <c r="E6" s="1">
        <v>-10.36</v>
      </c>
      <c r="F6" s="1">
        <f>F5+E6</f>
        <v>10168.06</v>
      </c>
    </row>
    <row r="7" spans="1:9" x14ac:dyDescent="0.2">
      <c r="A7" s="4">
        <v>44222</v>
      </c>
      <c r="B7" t="s">
        <v>8</v>
      </c>
      <c r="C7" t="s">
        <v>32</v>
      </c>
      <c r="D7" s="54" t="s">
        <v>38</v>
      </c>
      <c r="E7" s="1">
        <v>-66</v>
      </c>
      <c r="F7" s="1">
        <f>F6+E7</f>
        <v>10102.06</v>
      </c>
      <c r="H7" s="1">
        <v>10102.06</v>
      </c>
      <c r="I7" s="1">
        <f>F7-H7</f>
        <v>0</v>
      </c>
    </row>
    <row r="8" spans="1:9" x14ac:dyDescent="0.2">
      <c r="A8" s="11">
        <v>44222</v>
      </c>
      <c r="B8" s="13" t="s">
        <v>98</v>
      </c>
      <c r="C8" s="13"/>
      <c r="D8" s="13"/>
      <c r="E8" s="14"/>
      <c r="F8" s="14"/>
      <c r="G8" s="19"/>
      <c r="H8" s="13"/>
      <c r="I8" s="13"/>
    </row>
    <row r="9" spans="1:9" x14ac:dyDescent="0.2">
      <c r="A9" s="4">
        <v>44228</v>
      </c>
      <c r="C9" t="s">
        <v>78</v>
      </c>
      <c r="D9" t="s">
        <v>1</v>
      </c>
      <c r="E9" s="1">
        <v>880</v>
      </c>
      <c r="F9" s="1">
        <f>F7+E9</f>
        <v>10982.06</v>
      </c>
    </row>
    <row r="10" spans="1:9" x14ac:dyDescent="0.2">
      <c r="A10" s="4">
        <v>44228</v>
      </c>
      <c r="B10" t="s">
        <v>8</v>
      </c>
      <c r="C10" t="s">
        <v>33</v>
      </c>
      <c r="D10" s="57" t="s">
        <v>39</v>
      </c>
      <c r="E10" s="1">
        <v>-194.84</v>
      </c>
      <c r="F10" s="1">
        <f t="shared" ref="F10:F16" si="0">F9+E10</f>
        <v>10787.22</v>
      </c>
    </row>
    <row r="11" spans="1:9" x14ac:dyDescent="0.2">
      <c r="A11" s="4">
        <v>44228</v>
      </c>
      <c r="B11">
        <v>1155</v>
      </c>
      <c r="C11" t="s">
        <v>34</v>
      </c>
      <c r="D11" s="55" t="s">
        <v>40</v>
      </c>
      <c r="E11" s="1">
        <v>-98.94</v>
      </c>
      <c r="F11" s="1">
        <f t="shared" si="0"/>
        <v>10688.279999999999</v>
      </c>
    </row>
    <row r="12" spans="1:9" x14ac:dyDescent="0.2">
      <c r="A12" s="4">
        <v>44235</v>
      </c>
      <c r="C12" t="s">
        <v>78</v>
      </c>
      <c r="D12" t="s">
        <v>77</v>
      </c>
      <c r="E12" s="1">
        <v>3919.5</v>
      </c>
      <c r="F12" s="1">
        <f t="shared" si="0"/>
        <v>14607.779999999999</v>
      </c>
    </row>
    <row r="13" spans="1:9" x14ac:dyDescent="0.2">
      <c r="A13" s="4">
        <v>44235</v>
      </c>
      <c r="B13">
        <v>1157</v>
      </c>
      <c r="C13" t="s">
        <v>13</v>
      </c>
      <c r="D13" s="61" t="s">
        <v>41</v>
      </c>
      <c r="E13" s="1">
        <v>-315</v>
      </c>
      <c r="F13" s="1">
        <f t="shared" si="0"/>
        <v>14292.779999999999</v>
      </c>
    </row>
    <row r="14" spans="1:9" x14ac:dyDescent="0.2">
      <c r="A14" s="4">
        <v>44243</v>
      </c>
      <c r="C14" t="s">
        <v>78</v>
      </c>
      <c r="D14" t="s">
        <v>1</v>
      </c>
      <c r="E14" s="1">
        <f>--973</f>
        <v>973</v>
      </c>
      <c r="F14" s="1">
        <f t="shared" si="0"/>
        <v>15265.779999999999</v>
      </c>
    </row>
    <row r="15" spans="1:9" x14ac:dyDescent="0.2">
      <c r="A15" s="4">
        <v>44244</v>
      </c>
      <c r="B15" t="s">
        <v>26</v>
      </c>
      <c r="C15" t="s">
        <v>2</v>
      </c>
      <c r="D15" s="48" t="s">
        <v>96</v>
      </c>
      <c r="E15" s="1">
        <v>-392.25</v>
      </c>
      <c r="F15" s="1">
        <f t="shared" si="0"/>
        <v>14873.529999999999</v>
      </c>
    </row>
    <row r="16" spans="1:9" x14ac:dyDescent="0.2">
      <c r="A16" s="4">
        <v>44249</v>
      </c>
      <c r="C16" t="s">
        <v>78</v>
      </c>
      <c r="D16" t="s">
        <v>1</v>
      </c>
      <c r="E16" s="1">
        <v>581</v>
      </c>
      <c r="F16" s="1">
        <f t="shared" si="0"/>
        <v>15454.529999999999</v>
      </c>
      <c r="H16" s="1">
        <v>15454.53</v>
      </c>
      <c r="I16" s="1">
        <f>F16-H16</f>
        <v>0</v>
      </c>
    </row>
    <row r="17" spans="1:9" x14ac:dyDescent="0.2">
      <c r="A17" s="11">
        <v>44250</v>
      </c>
      <c r="B17" s="13" t="s">
        <v>98</v>
      </c>
      <c r="C17" s="13"/>
      <c r="D17" s="13"/>
      <c r="E17" s="14"/>
      <c r="F17" s="14"/>
      <c r="G17" s="16">
        <f>E9+E12+E14+E16</f>
        <v>6353.5</v>
      </c>
      <c r="H17" s="13"/>
      <c r="I17" s="13"/>
    </row>
    <row r="18" spans="1:9" x14ac:dyDescent="0.2">
      <c r="A18" s="4">
        <v>44256</v>
      </c>
      <c r="C18" t="s">
        <v>78</v>
      </c>
      <c r="D18" t="s">
        <v>1</v>
      </c>
      <c r="E18" s="1">
        <v>980</v>
      </c>
      <c r="F18" s="1">
        <f>F16+E18</f>
        <v>16434.53</v>
      </c>
      <c r="G18" s="23"/>
    </row>
    <row r="19" spans="1:9" ht="31.5" customHeight="1" x14ac:dyDescent="0.2">
      <c r="A19" s="4">
        <v>44256</v>
      </c>
      <c r="B19" s="9">
        <v>1158</v>
      </c>
      <c r="C19" s="5" t="s">
        <v>35</v>
      </c>
      <c r="D19" s="57" t="s">
        <v>42</v>
      </c>
      <c r="E19" s="1">
        <v>-633.26</v>
      </c>
      <c r="F19" s="1">
        <f t="shared" ref="F19:F28" si="1">F18+E19</f>
        <v>15801.269999999999</v>
      </c>
    </row>
    <row r="20" spans="1:9" x14ac:dyDescent="0.2">
      <c r="A20" s="4">
        <v>44256</v>
      </c>
      <c r="B20">
        <v>1156</v>
      </c>
      <c r="C20" t="s">
        <v>36</v>
      </c>
      <c r="D20" s="61" t="s">
        <v>43</v>
      </c>
      <c r="E20" s="1">
        <v>-110</v>
      </c>
      <c r="F20" s="1">
        <f t="shared" si="1"/>
        <v>15691.269999999999</v>
      </c>
    </row>
    <row r="21" spans="1:9" x14ac:dyDescent="0.2">
      <c r="A21" s="4">
        <v>44258</v>
      </c>
      <c r="C21" t="s">
        <v>78</v>
      </c>
      <c r="D21" t="s">
        <v>1</v>
      </c>
      <c r="E21" s="1">
        <v>302</v>
      </c>
      <c r="F21" s="1">
        <f t="shared" si="1"/>
        <v>15993.269999999999</v>
      </c>
    </row>
    <row r="22" spans="1:9" x14ac:dyDescent="0.2">
      <c r="A22" s="4">
        <v>44259</v>
      </c>
      <c r="C22" t="s">
        <v>0</v>
      </c>
      <c r="D22" t="s">
        <v>1</v>
      </c>
      <c r="E22" s="1">
        <v>131</v>
      </c>
      <c r="F22" s="1">
        <f t="shared" si="1"/>
        <v>16124.269999999999</v>
      </c>
    </row>
    <row r="23" spans="1:9" x14ac:dyDescent="0.2">
      <c r="A23" s="4">
        <v>44263</v>
      </c>
      <c r="C23" t="s">
        <v>78</v>
      </c>
      <c r="D23" t="s">
        <v>1</v>
      </c>
      <c r="E23" s="1">
        <v>376</v>
      </c>
      <c r="F23" s="1">
        <f t="shared" si="1"/>
        <v>16500.269999999997</v>
      </c>
    </row>
    <row r="24" spans="1:9" x14ac:dyDescent="0.2">
      <c r="A24" s="4">
        <v>44265</v>
      </c>
      <c r="C24" t="s">
        <v>0</v>
      </c>
      <c r="D24" t="s">
        <v>1</v>
      </c>
      <c r="E24" s="1">
        <v>262</v>
      </c>
      <c r="F24" s="1">
        <f t="shared" si="1"/>
        <v>16762.269999999997</v>
      </c>
    </row>
    <row r="25" spans="1:9" x14ac:dyDescent="0.2">
      <c r="A25" s="4">
        <v>44270</v>
      </c>
      <c r="C25" t="s">
        <v>78</v>
      </c>
      <c r="D25" t="s">
        <v>1</v>
      </c>
      <c r="E25" s="1">
        <v>319</v>
      </c>
      <c r="F25" s="1">
        <f t="shared" si="1"/>
        <v>17081.269999999997</v>
      </c>
    </row>
    <row r="26" spans="1:9" x14ac:dyDescent="0.2">
      <c r="A26" s="4">
        <v>44272</v>
      </c>
      <c r="C26" t="s">
        <v>0</v>
      </c>
      <c r="D26" t="s">
        <v>1</v>
      </c>
      <c r="E26" s="1">
        <v>57</v>
      </c>
      <c r="F26" s="1">
        <f t="shared" si="1"/>
        <v>17138.269999999997</v>
      </c>
    </row>
    <row r="27" spans="1:9" x14ac:dyDescent="0.2">
      <c r="A27" s="4">
        <v>44274</v>
      </c>
      <c r="B27" t="s">
        <v>26</v>
      </c>
      <c r="C27" t="s">
        <v>2</v>
      </c>
      <c r="D27" s="48" t="s">
        <v>95</v>
      </c>
      <c r="E27" s="1">
        <v>-397.16</v>
      </c>
      <c r="F27" s="1">
        <f t="shared" si="1"/>
        <v>16741.109999999997</v>
      </c>
    </row>
    <row r="28" spans="1:9" x14ac:dyDescent="0.2">
      <c r="A28" s="4">
        <v>44277</v>
      </c>
      <c r="C28" t="s">
        <v>78</v>
      </c>
      <c r="D28" t="s">
        <v>1</v>
      </c>
      <c r="E28" s="1">
        <v>319</v>
      </c>
      <c r="F28" s="1">
        <f t="shared" si="1"/>
        <v>17060.109999999997</v>
      </c>
      <c r="H28" s="1">
        <v>17060.11</v>
      </c>
      <c r="I28" s="1">
        <f>F28-H28</f>
        <v>0</v>
      </c>
    </row>
    <row r="29" spans="1:9" x14ac:dyDescent="0.2">
      <c r="A29" s="11">
        <v>44277</v>
      </c>
      <c r="B29" s="13" t="s">
        <v>98</v>
      </c>
      <c r="C29" s="13"/>
      <c r="D29" s="13"/>
      <c r="E29" s="14"/>
      <c r="F29" s="14"/>
      <c r="G29" s="16">
        <f>E18+E21+E22+E23+E24+E25+E26+E28</f>
        <v>2746</v>
      </c>
      <c r="H29" s="13"/>
      <c r="I29" s="13"/>
    </row>
    <row r="30" spans="1:9" x14ac:dyDescent="0.2">
      <c r="A30" s="4">
        <v>44280</v>
      </c>
      <c r="C30" t="s">
        <v>78</v>
      </c>
      <c r="D30" t="s">
        <v>1</v>
      </c>
      <c r="E30" s="1">
        <v>735</v>
      </c>
      <c r="F30" s="1">
        <f>F28+E30</f>
        <v>17795.109999999997</v>
      </c>
    </row>
    <row r="31" spans="1:9" x14ac:dyDescent="0.2">
      <c r="A31" s="4">
        <v>44291</v>
      </c>
      <c r="C31" t="s">
        <v>0</v>
      </c>
      <c r="D31" t="s">
        <v>44</v>
      </c>
      <c r="E31" s="1">
        <v>57</v>
      </c>
      <c r="F31" s="1">
        <f>F30+E31</f>
        <v>17852.109999999997</v>
      </c>
    </row>
    <row r="32" spans="1:9" x14ac:dyDescent="0.2">
      <c r="A32" s="4">
        <v>44294</v>
      </c>
      <c r="C32" t="s">
        <v>0</v>
      </c>
      <c r="D32" t="s">
        <v>1</v>
      </c>
      <c r="E32" s="1">
        <v>245</v>
      </c>
      <c r="F32" s="1">
        <f>F31+E32</f>
        <v>18097.109999999997</v>
      </c>
      <c r="G32" s="12"/>
    </row>
    <row r="33" spans="1:9" x14ac:dyDescent="0.2">
      <c r="A33" s="4">
        <v>44302</v>
      </c>
      <c r="C33" t="s">
        <v>2</v>
      </c>
      <c r="D33" s="48" t="s">
        <v>94</v>
      </c>
      <c r="E33" s="1">
        <v>-404.33</v>
      </c>
      <c r="F33" s="3">
        <f>F32+E33</f>
        <v>17692.779999999995</v>
      </c>
      <c r="G33" s="12"/>
      <c r="H33" s="1">
        <v>17692.78</v>
      </c>
      <c r="I33" s="1">
        <f>F33-H33</f>
        <v>0</v>
      </c>
    </row>
    <row r="34" spans="1:9" x14ac:dyDescent="0.2">
      <c r="A34" s="11">
        <v>44308</v>
      </c>
      <c r="B34" s="13" t="s">
        <v>98</v>
      </c>
      <c r="C34" s="13"/>
      <c r="D34" s="13"/>
      <c r="E34" s="14"/>
      <c r="F34" s="15"/>
      <c r="G34" s="16">
        <f>E30+E31+E32</f>
        <v>1037</v>
      </c>
      <c r="H34" s="13"/>
      <c r="I34" s="13"/>
    </row>
    <row r="35" spans="1:9" ht="17" x14ac:dyDescent="0.2">
      <c r="A35" s="4">
        <v>44309</v>
      </c>
      <c r="C35" t="s">
        <v>0</v>
      </c>
      <c r="D35" t="s">
        <v>1</v>
      </c>
      <c r="E35" s="1">
        <v>131</v>
      </c>
      <c r="F35" s="3">
        <f>F33+E35</f>
        <v>17823.779999999995</v>
      </c>
      <c r="G35" s="12" t="s">
        <v>66</v>
      </c>
    </row>
    <row r="36" spans="1:9" ht="17" x14ac:dyDescent="0.2">
      <c r="A36" s="4">
        <v>44313</v>
      </c>
      <c r="B36">
        <v>1160</v>
      </c>
      <c r="C36" t="s">
        <v>3</v>
      </c>
      <c r="D36" s="57" t="s">
        <v>79</v>
      </c>
      <c r="E36" s="1">
        <v>-1956.51</v>
      </c>
      <c r="F36" s="3">
        <f t="shared" ref="F36:F44" si="2">F35+E36</f>
        <v>15867.269999999995</v>
      </c>
      <c r="G36" s="12" t="s">
        <v>66</v>
      </c>
    </row>
    <row r="37" spans="1:9" ht="17" x14ac:dyDescent="0.2">
      <c r="A37" s="4">
        <v>44315</v>
      </c>
      <c r="B37">
        <v>1159</v>
      </c>
      <c r="C37" t="s">
        <v>4</v>
      </c>
      <c r="D37" s="49" t="s">
        <v>5</v>
      </c>
      <c r="E37" s="1">
        <v>-400.32</v>
      </c>
      <c r="F37" s="3">
        <f>F36+E37</f>
        <v>15466.949999999995</v>
      </c>
      <c r="G37" s="12" t="s">
        <v>66</v>
      </c>
    </row>
    <row r="38" spans="1:9" ht="17" x14ac:dyDescent="0.2">
      <c r="A38" s="4">
        <v>44316</v>
      </c>
      <c r="B38">
        <v>1161</v>
      </c>
      <c r="C38" t="s">
        <v>6</v>
      </c>
      <c r="D38" s="57" t="s">
        <v>7</v>
      </c>
      <c r="E38" s="1">
        <v>-1700</v>
      </c>
      <c r="F38" s="3">
        <f t="shared" si="2"/>
        <v>13766.949999999995</v>
      </c>
      <c r="G38" s="12" t="s">
        <v>66</v>
      </c>
    </row>
    <row r="39" spans="1:9" ht="17" x14ac:dyDescent="0.2">
      <c r="A39" s="4">
        <v>44319</v>
      </c>
      <c r="C39" t="s">
        <v>78</v>
      </c>
      <c r="D39" t="s">
        <v>1</v>
      </c>
      <c r="E39" s="1">
        <v>428.38</v>
      </c>
      <c r="F39" s="3">
        <f t="shared" si="2"/>
        <v>14195.329999999994</v>
      </c>
      <c r="G39" s="12" t="s">
        <v>66</v>
      </c>
    </row>
    <row r="40" spans="1:9" ht="17" x14ac:dyDescent="0.2">
      <c r="A40" s="4">
        <v>44326</v>
      </c>
      <c r="B40" t="s">
        <v>8</v>
      </c>
      <c r="C40" t="s">
        <v>9</v>
      </c>
      <c r="D40" s="53" t="s">
        <v>10</v>
      </c>
      <c r="E40" s="1">
        <v>-63.49</v>
      </c>
      <c r="F40" s="3">
        <f t="shared" si="2"/>
        <v>14131.839999999995</v>
      </c>
      <c r="G40" s="12" t="s">
        <v>66</v>
      </c>
    </row>
    <row r="41" spans="1:9" ht="17" x14ac:dyDescent="0.2">
      <c r="A41" s="4">
        <v>44327</v>
      </c>
      <c r="B41">
        <v>1163</v>
      </c>
      <c r="C41" t="s">
        <v>11</v>
      </c>
      <c r="D41" s="55" t="s">
        <v>12</v>
      </c>
      <c r="E41" s="1">
        <v>-13.65</v>
      </c>
      <c r="F41" s="3">
        <f t="shared" si="2"/>
        <v>14118.189999999995</v>
      </c>
      <c r="G41" s="12" t="s">
        <v>66</v>
      </c>
    </row>
    <row r="42" spans="1:9" x14ac:dyDescent="0.2">
      <c r="A42" s="4">
        <v>44330</v>
      </c>
      <c r="B42">
        <v>1164</v>
      </c>
      <c r="C42" t="s">
        <v>13</v>
      </c>
      <c r="D42" t="s">
        <v>14</v>
      </c>
      <c r="E42" s="1">
        <v>-179.34</v>
      </c>
      <c r="F42" s="3">
        <f t="shared" si="2"/>
        <v>13938.849999999995</v>
      </c>
      <c r="G42" s="12"/>
    </row>
    <row r="43" spans="1:9" ht="17" x14ac:dyDescent="0.2">
      <c r="A43" s="4">
        <v>44330</v>
      </c>
      <c r="B43">
        <v>1162</v>
      </c>
      <c r="C43" t="s">
        <v>3</v>
      </c>
      <c r="D43" s="55" t="s">
        <v>100</v>
      </c>
      <c r="E43" s="1">
        <v>-272.79000000000002</v>
      </c>
      <c r="F43" s="3">
        <f t="shared" si="2"/>
        <v>13666.059999999994</v>
      </c>
      <c r="G43" s="12" t="s">
        <v>66</v>
      </c>
    </row>
    <row r="44" spans="1:9" ht="17" x14ac:dyDescent="0.2">
      <c r="A44" s="4">
        <v>44334</v>
      </c>
      <c r="C44" t="s">
        <v>2</v>
      </c>
      <c r="D44" s="48" t="s">
        <v>93</v>
      </c>
      <c r="E44" s="1">
        <v>-404.33</v>
      </c>
      <c r="F44" s="3">
        <f t="shared" si="2"/>
        <v>13261.729999999994</v>
      </c>
      <c r="G44" s="12" t="s">
        <v>66</v>
      </c>
      <c r="H44" s="12">
        <v>13261.73</v>
      </c>
      <c r="I44" s="1">
        <f>F44-H44</f>
        <v>0</v>
      </c>
    </row>
    <row r="45" spans="1:9" x14ac:dyDescent="0.2">
      <c r="A45" s="11">
        <v>44340</v>
      </c>
      <c r="B45" s="13" t="s">
        <v>98</v>
      </c>
      <c r="C45" s="13"/>
      <c r="D45" s="13"/>
      <c r="E45" s="14"/>
      <c r="F45" s="15"/>
      <c r="G45" s="25">
        <f>E35+E39</f>
        <v>559.38</v>
      </c>
      <c r="H45" s="16"/>
      <c r="I45" s="13"/>
    </row>
    <row r="46" spans="1:9" ht="17" x14ac:dyDescent="0.2">
      <c r="A46" s="4">
        <v>44341</v>
      </c>
      <c r="B46">
        <v>1165</v>
      </c>
      <c r="C46" t="s">
        <v>6</v>
      </c>
      <c r="D46" s="57" t="s">
        <v>7</v>
      </c>
      <c r="E46" s="1">
        <v>-700</v>
      </c>
      <c r="F46" s="3">
        <f>F44+E46</f>
        <v>12561.729999999994</v>
      </c>
      <c r="G46" s="12" t="s">
        <v>66</v>
      </c>
    </row>
    <row r="47" spans="1:9" ht="17" x14ac:dyDescent="0.2">
      <c r="A47" s="4">
        <v>44349</v>
      </c>
      <c r="B47">
        <v>1166</v>
      </c>
      <c r="C47" t="s">
        <v>15</v>
      </c>
      <c r="D47" s="55" t="s">
        <v>80</v>
      </c>
      <c r="E47" s="1">
        <v>-3400</v>
      </c>
      <c r="F47" s="3">
        <f t="shared" ref="F47:F60" si="3">F46+E47</f>
        <v>9161.7299999999941</v>
      </c>
      <c r="G47" s="12" t="s">
        <v>66</v>
      </c>
    </row>
    <row r="48" spans="1:9" ht="17" x14ac:dyDescent="0.2">
      <c r="A48" s="4">
        <v>44351</v>
      </c>
      <c r="B48">
        <v>1167</v>
      </c>
      <c r="C48" t="s">
        <v>6</v>
      </c>
      <c r="D48" s="57" t="s">
        <v>81</v>
      </c>
      <c r="E48" s="1">
        <v>-1180</v>
      </c>
      <c r="F48" s="3">
        <f t="shared" si="3"/>
        <v>7981.7299999999941</v>
      </c>
      <c r="G48" s="12" t="s">
        <v>66</v>
      </c>
    </row>
    <row r="49" spans="1:9" x14ac:dyDescent="0.2">
      <c r="A49" s="4">
        <v>44355</v>
      </c>
      <c r="C49" t="s">
        <v>0</v>
      </c>
      <c r="D49" t="s">
        <v>1</v>
      </c>
      <c r="E49" s="1">
        <v>52</v>
      </c>
      <c r="F49" s="3">
        <f t="shared" si="3"/>
        <v>8033.7299999999941</v>
      </c>
      <c r="G49" s="12"/>
    </row>
    <row r="50" spans="1:9" ht="17" x14ac:dyDescent="0.2">
      <c r="A50" s="4">
        <v>44355</v>
      </c>
      <c r="B50">
        <v>1168</v>
      </c>
      <c r="C50" t="s">
        <v>6</v>
      </c>
      <c r="D50" s="57" t="s">
        <v>82</v>
      </c>
      <c r="E50" s="1">
        <v>-940</v>
      </c>
      <c r="F50" s="3">
        <f t="shared" si="3"/>
        <v>7093.7299999999941</v>
      </c>
      <c r="G50" s="12" t="s">
        <v>66</v>
      </c>
    </row>
    <row r="51" spans="1:9" ht="17" x14ac:dyDescent="0.2">
      <c r="A51" s="4">
        <v>44356</v>
      </c>
      <c r="B51">
        <v>1169</v>
      </c>
      <c r="C51" t="s">
        <v>16</v>
      </c>
      <c r="D51" s="55" t="s">
        <v>17</v>
      </c>
      <c r="E51" s="1">
        <v>-325</v>
      </c>
      <c r="F51" s="3">
        <f t="shared" si="3"/>
        <v>6768.7299999999941</v>
      </c>
      <c r="G51" s="12" t="s">
        <v>66</v>
      </c>
    </row>
    <row r="52" spans="1:9" ht="17" x14ac:dyDescent="0.2">
      <c r="A52" s="4">
        <v>44362</v>
      </c>
      <c r="B52">
        <v>1170</v>
      </c>
      <c r="C52" t="s">
        <v>15</v>
      </c>
      <c r="D52" s="55" t="s">
        <v>83</v>
      </c>
      <c r="E52" s="1">
        <v>-250</v>
      </c>
      <c r="F52" s="3">
        <f t="shared" si="3"/>
        <v>6518.7299999999941</v>
      </c>
      <c r="G52" s="12" t="s">
        <v>66</v>
      </c>
    </row>
    <row r="53" spans="1:9" x14ac:dyDescent="0.2">
      <c r="A53" s="4">
        <v>44362</v>
      </c>
      <c r="B53">
        <v>1198</v>
      </c>
      <c r="C53" t="s">
        <v>84</v>
      </c>
      <c r="E53" s="1">
        <v>-200</v>
      </c>
      <c r="F53" s="3">
        <f t="shared" si="3"/>
        <v>6318.7299999999941</v>
      </c>
      <c r="G53" s="12"/>
    </row>
    <row r="54" spans="1:9" x14ac:dyDescent="0.2">
      <c r="A54" s="4">
        <v>44363</v>
      </c>
      <c r="C54" t="s">
        <v>0</v>
      </c>
      <c r="D54" t="s">
        <v>1</v>
      </c>
      <c r="E54" s="1">
        <v>100</v>
      </c>
      <c r="F54" s="3">
        <f t="shared" si="3"/>
        <v>6418.7299999999941</v>
      </c>
      <c r="G54" s="12"/>
    </row>
    <row r="55" spans="1:9" ht="17" x14ac:dyDescent="0.2">
      <c r="A55" s="4">
        <v>44363</v>
      </c>
      <c r="C55" t="s">
        <v>2</v>
      </c>
      <c r="D55" s="48" t="s">
        <v>92</v>
      </c>
      <c r="E55" s="1">
        <v>-404.33</v>
      </c>
      <c r="F55" s="3">
        <f t="shared" si="3"/>
        <v>6014.3999999999942</v>
      </c>
      <c r="G55" s="12" t="s">
        <v>66</v>
      </c>
    </row>
    <row r="56" spans="1:9" x14ac:dyDescent="0.2">
      <c r="A56" s="4">
        <v>44369</v>
      </c>
      <c r="C56" t="s">
        <v>0</v>
      </c>
      <c r="D56" t="s">
        <v>1</v>
      </c>
      <c r="E56" s="1">
        <v>57</v>
      </c>
      <c r="F56" s="3">
        <f t="shared" si="3"/>
        <v>6071.3999999999942</v>
      </c>
      <c r="G56" s="12"/>
    </row>
    <row r="57" spans="1:9" x14ac:dyDescent="0.2">
      <c r="A57" s="4">
        <v>44369</v>
      </c>
      <c r="C57" t="s">
        <v>0</v>
      </c>
      <c r="D57" t="s">
        <v>1</v>
      </c>
      <c r="E57" s="1">
        <v>131</v>
      </c>
      <c r="F57" s="3">
        <f t="shared" si="3"/>
        <v>6202.3999999999942</v>
      </c>
      <c r="G57" s="12"/>
    </row>
    <row r="58" spans="1:9" x14ac:dyDescent="0.2">
      <c r="A58" s="4">
        <v>44369</v>
      </c>
      <c r="C58" t="s">
        <v>0</v>
      </c>
      <c r="D58" t="s">
        <v>1</v>
      </c>
      <c r="E58" s="1">
        <v>188</v>
      </c>
      <c r="F58" s="3">
        <f t="shared" si="3"/>
        <v>6390.3999999999942</v>
      </c>
      <c r="G58" s="12"/>
    </row>
    <row r="59" spans="1:9" x14ac:dyDescent="0.2">
      <c r="A59" s="4">
        <v>44369</v>
      </c>
      <c r="C59" t="s">
        <v>0</v>
      </c>
      <c r="D59" t="s">
        <v>1</v>
      </c>
      <c r="E59" s="1">
        <v>188</v>
      </c>
      <c r="F59" s="3">
        <f t="shared" si="3"/>
        <v>6578.3999999999942</v>
      </c>
      <c r="G59" s="12"/>
    </row>
    <row r="60" spans="1:9" ht="17" x14ac:dyDescent="0.2">
      <c r="A60" s="4">
        <v>44369</v>
      </c>
      <c r="C60" t="s">
        <v>0</v>
      </c>
      <c r="D60" t="s">
        <v>1</v>
      </c>
      <c r="E60" s="1">
        <v>131</v>
      </c>
      <c r="F60" s="3">
        <f t="shared" si="3"/>
        <v>6709.3999999999942</v>
      </c>
      <c r="G60" s="12" t="s">
        <v>66</v>
      </c>
      <c r="H60" s="12">
        <v>6709.4</v>
      </c>
      <c r="I60" s="1">
        <f>F60-H60</f>
        <v>0</v>
      </c>
    </row>
    <row r="61" spans="1:9" x14ac:dyDescent="0.2">
      <c r="A61" s="11">
        <v>44369</v>
      </c>
      <c r="B61" s="13" t="s">
        <v>98</v>
      </c>
      <c r="C61" s="13"/>
      <c r="D61" s="13"/>
      <c r="E61" s="14"/>
      <c r="F61" s="15"/>
      <c r="G61" s="25">
        <f>E49+E54+E56+E57+E58+E59+E60</f>
        <v>847</v>
      </c>
      <c r="H61" s="16"/>
      <c r="I61" s="13"/>
    </row>
    <row r="62" spans="1:9" ht="17" x14ac:dyDescent="0.2">
      <c r="A62" s="4">
        <v>44376</v>
      </c>
      <c r="B62" t="s">
        <v>72</v>
      </c>
      <c r="C62" t="s">
        <v>2</v>
      </c>
      <c r="D62" s="48" t="s">
        <v>91</v>
      </c>
      <c r="E62" s="1">
        <v>-495.04</v>
      </c>
      <c r="F62" s="3">
        <f>F60+E62</f>
        <v>6214.3599999999942</v>
      </c>
      <c r="G62" s="12" t="s">
        <v>66</v>
      </c>
    </row>
    <row r="63" spans="1:9" ht="17" x14ac:dyDescent="0.2">
      <c r="A63" s="4">
        <v>44386</v>
      </c>
      <c r="B63">
        <v>1199</v>
      </c>
      <c r="C63" t="s">
        <v>18</v>
      </c>
      <c r="D63" s="55" t="s">
        <v>19</v>
      </c>
      <c r="E63" s="1">
        <v>-100</v>
      </c>
      <c r="F63" s="3">
        <f t="shared" ref="F63:F71" si="4">F62+E63</f>
        <v>6114.3599999999942</v>
      </c>
      <c r="G63" s="12" t="s">
        <v>66</v>
      </c>
    </row>
    <row r="64" spans="1:9" x14ac:dyDescent="0.2">
      <c r="A64" s="4">
        <v>44389</v>
      </c>
      <c r="B64" t="s">
        <v>20</v>
      </c>
      <c r="C64" t="s">
        <v>21</v>
      </c>
      <c r="D64" s="55" t="s">
        <v>22</v>
      </c>
      <c r="E64" s="1">
        <v>-487.76</v>
      </c>
      <c r="F64" s="3">
        <f t="shared" si="4"/>
        <v>5626.599999999994</v>
      </c>
      <c r="G64" s="12"/>
    </row>
    <row r="65" spans="1:10" ht="17" x14ac:dyDescent="0.2">
      <c r="A65" s="4">
        <v>44389</v>
      </c>
      <c r="B65" t="s">
        <v>20</v>
      </c>
      <c r="C65" t="s">
        <v>23</v>
      </c>
      <c r="D65" s="53" t="s">
        <v>24</v>
      </c>
      <c r="E65" s="1">
        <v>-76.92</v>
      </c>
      <c r="F65" s="3">
        <f t="shared" si="4"/>
        <v>5549.6799999999939</v>
      </c>
      <c r="G65" s="12" t="s">
        <v>66</v>
      </c>
    </row>
    <row r="66" spans="1:10" x14ac:dyDescent="0.2">
      <c r="A66" s="4">
        <v>44392</v>
      </c>
      <c r="C66" t="s">
        <v>0</v>
      </c>
      <c r="D66" t="s">
        <v>1</v>
      </c>
      <c r="E66" s="1">
        <v>47</v>
      </c>
      <c r="F66" s="3">
        <f t="shared" si="4"/>
        <v>5596.6799999999939</v>
      </c>
      <c r="G66" s="12"/>
    </row>
    <row r="67" spans="1:10" x14ac:dyDescent="0.2">
      <c r="A67" s="4">
        <v>44392</v>
      </c>
      <c r="C67" t="s">
        <v>0</v>
      </c>
      <c r="D67" t="s">
        <v>1</v>
      </c>
      <c r="E67" s="1">
        <v>372</v>
      </c>
      <c r="F67" s="3">
        <f t="shared" si="4"/>
        <v>5968.6799999999939</v>
      </c>
      <c r="G67" s="12"/>
    </row>
    <row r="68" spans="1:10" x14ac:dyDescent="0.2">
      <c r="A68" s="4">
        <v>44392</v>
      </c>
      <c r="C68" t="s">
        <v>0</v>
      </c>
      <c r="D68" t="s">
        <v>1</v>
      </c>
      <c r="E68" s="1">
        <v>114</v>
      </c>
      <c r="F68" s="3">
        <f t="shared" si="4"/>
        <v>6082.6799999999939</v>
      </c>
      <c r="G68" s="12"/>
    </row>
    <row r="69" spans="1:10" ht="17" x14ac:dyDescent="0.2">
      <c r="A69" s="4">
        <v>44392</v>
      </c>
      <c r="C69" t="s">
        <v>0</v>
      </c>
      <c r="D69" t="s">
        <v>1</v>
      </c>
      <c r="E69" s="1">
        <v>100</v>
      </c>
      <c r="F69" s="3">
        <f t="shared" si="4"/>
        <v>6182.6799999999939</v>
      </c>
      <c r="G69" s="12" t="s">
        <v>66</v>
      </c>
    </row>
    <row r="70" spans="1:10" x14ac:dyDescent="0.2">
      <c r="A70" s="4">
        <v>44398</v>
      </c>
      <c r="B70" t="s">
        <v>8</v>
      </c>
      <c r="C70" t="s">
        <v>85</v>
      </c>
      <c r="D70" s="53" t="s">
        <v>86</v>
      </c>
      <c r="E70" s="1">
        <v>-38.97</v>
      </c>
      <c r="F70" s="3">
        <f t="shared" si="4"/>
        <v>6143.7099999999937</v>
      </c>
      <c r="G70" s="12"/>
    </row>
    <row r="71" spans="1:10" x14ac:dyDescent="0.2">
      <c r="A71" s="4">
        <v>44398</v>
      </c>
      <c r="B71" t="s">
        <v>8</v>
      </c>
      <c r="C71" t="s">
        <v>32</v>
      </c>
      <c r="D71" s="53" t="s">
        <v>62</v>
      </c>
      <c r="E71" s="1">
        <v>-121</v>
      </c>
      <c r="F71" s="3">
        <f t="shared" si="4"/>
        <v>6022.7099999999937</v>
      </c>
      <c r="H71" s="17">
        <v>6022.71</v>
      </c>
      <c r="I71" s="1">
        <f>F71-H71</f>
        <v>0</v>
      </c>
    </row>
    <row r="72" spans="1:10" x14ac:dyDescent="0.2">
      <c r="A72" s="11">
        <v>44400</v>
      </c>
      <c r="B72" s="13" t="s">
        <v>98</v>
      </c>
      <c r="C72" s="13" t="s">
        <v>66</v>
      </c>
      <c r="D72" s="13"/>
      <c r="E72" s="14" t="s">
        <v>66</v>
      </c>
      <c r="F72" s="15" t="s">
        <v>66</v>
      </c>
      <c r="G72" s="25">
        <f>E66+E67+E68+E69</f>
        <v>633</v>
      </c>
      <c r="H72" s="13"/>
      <c r="I72" s="14" t="s">
        <v>66</v>
      </c>
    </row>
    <row r="73" spans="1:10" x14ac:dyDescent="0.2">
      <c r="A73" s="4">
        <v>44406</v>
      </c>
      <c r="C73" t="s">
        <v>2</v>
      </c>
      <c r="D73" s="48" t="s">
        <v>90</v>
      </c>
      <c r="E73" s="1">
        <v>-496.47</v>
      </c>
      <c r="F73" s="3">
        <f>F71+E73</f>
        <v>5526.2399999999934</v>
      </c>
      <c r="G73" s="12"/>
    </row>
    <row r="74" spans="1:10" ht="17" x14ac:dyDescent="0.2">
      <c r="A74" s="4">
        <v>44407</v>
      </c>
      <c r="B74">
        <v>1200</v>
      </c>
      <c r="C74" t="s">
        <v>148</v>
      </c>
      <c r="D74" s="59" t="s">
        <v>45</v>
      </c>
      <c r="E74" s="1">
        <v>-700</v>
      </c>
      <c r="F74" s="3">
        <f>F73+E74</f>
        <v>4826.2399999999934</v>
      </c>
      <c r="G74" s="12"/>
    </row>
    <row r="75" spans="1:10" ht="17" x14ac:dyDescent="0.2">
      <c r="A75" s="4">
        <v>44414</v>
      </c>
      <c r="B75">
        <v>1201</v>
      </c>
      <c r="C75" t="s">
        <v>55</v>
      </c>
      <c r="D75" s="55" t="s">
        <v>17</v>
      </c>
      <c r="E75" s="1">
        <v>-350</v>
      </c>
      <c r="F75" s="17">
        <f>F74+E75</f>
        <v>4476.2399999999934</v>
      </c>
      <c r="G75" s="18" t="s">
        <v>66</v>
      </c>
      <c r="H75" s="18">
        <v>4476.24</v>
      </c>
      <c r="I75" s="1">
        <f>F75-H75</f>
        <v>0</v>
      </c>
    </row>
    <row r="76" spans="1:10" x14ac:dyDescent="0.2">
      <c r="A76" s="11">
        <v>44431</v>
      </c>
      <c r="B76" s="13" t="s">
        <v>98</v>
      </c>
      <c r="C76" s="13"/>
      <c r="D76" s="13"/>
      <c r="E76" s="14"/>
      <c r="F76" s="15"/>
      <c r="G76" s="25">
        <v>0</v>
      </c>
      <c r="H76" s="13"/>
      <c r="I76" s="22" t="s">
        <v>66</v>
      </c>
      <c r="J76" s="6" t="s">
        <v>66</v>
      </c>
    </row>
    <row r="77" spans="1:10" x14ac:dyDescent="0.2">
      <c r="A77" s="4">
        <v>44433</v>
      </c>
      <c r="B77">
        <v>1204</v>
      </c>
      <c r="C77" t="s">
        <v>25</v>
      </c>
      <c r="D77" s="57" t="s">
        <v>47</v>
      </c>
      <c r="E77" s="1">
        <v>-500</v>
      </c>
      <c r="F77" s="3">
        <f>F75+E77</f>
        <v>3976.2399999999934</v>
      </c>
      <c r="G77" s="12"/>
    </row>
    <row r="78" spans="1:10" x14ac:dyDescent="0.2">
      <c r="A78" s="4">
        <v>44438</v>
      </c>
      <c r="C78" t="s">
        <v>0</v>
      </c>
      <c r="D78" t="s">
        <v>1</v>
      </c>
      <c r="E78" s="1">
        <v>114</v>
      </c>
      <c r="F78" s="3">
        <f t="shared" ref="F78:F87" si="5">F77+E78</f>
        <v>4090.2399999999934</v>
      </c>
      <c r="G78" s="12"/>
    </row>
    <row r="79" spans="1:10" x14ac:dyDescent="0.2">
      <c r="A79" s="4">
        <v>44438</v>
      </c>
      <c r="C79" t="s">
        <v>0</v>
      </c>
      <c r="D79" t="s">
        <v>1</v>
      </c>
      <c r="E79" s="1">
        <v>131</v>
      </c>
      <c r="F79" s="3">
        <f t="shared" si="5"/>
        <v>4221.2399999999934</v>
      </c>
      <c r="G79" s="12"/>
    </row>
    <row r="80" spans="1:10" x14ac:dyDescent="0.2">
      <c r="A80" s="4">
        <v>44438</v>
      </c>
      <c r="C80" t="s">
        <v>0</v>
      </c>
      <c r="D80" t="s">
        <v>1</v>
      </c>
      <c r="E80" s="1">
        <v>131</v>
      </c>
      <c r="F80" s="3">
        <f t="shared" si="5"/>
        <v>4352.2399999999934</v>
      </c>
      <c r="G80" s="12"/>
    </row>
    <row r="81" spans="1:10" x14ac:dyDescent="0.2">
      <c r="A81" s="4">
        <v>44438</v>
      </c>
      <c r="C81" t="s">
        <v>0</v>
      </c>
      <c r="D81" t="s">
        <v>1</v>
      </c>
      <c r="E81" s="1">
        <v>188</v>
      </c>
      <c r="F81" s="3">
        <f t="shared" si="5"/>
        <v>4540.2399999999934</v>
      </c>
      <c r="G81" s="12"/>
    </row>
    <row r="82" spans="1:10" x14ac:dyDescent="0.2">
      <c r="A82" s="4">
        <v>44438</v>
      </c>
      <c r="C82" t="s">
        <v>0</v>
      </c>
      <c r="D82" t="s">
        <v>1</v>
      </c>
      <c r="E82" s="1">
        <v>131</v>
      </c>
      <c r="F82" s="3">
        <f t="shared" si="5"/>
        <v>4671.2399999999934</v>
      </c>
      <c r="G82" s="12"/>
    </row>
    <row r="83" spans="1:10" ht="17" x14ac:dyDescent="0.2">
      <c r="A83" s="4">
        <v>44438</v>
      </c>
      <c r="B83" t="s">
        <v>26</v>
      </c>
      <c r="C83" t="s">
        <v>2</v>
      </c>
      <c r="D83" s="48" t="s">
        <v>89</v>
      </c>
      <c r="E83" s="1">
        <v>-497.32</v>
      </c>
      <c r="F83" s="3">
        <f t="shared" si="5"/>
        <v>4173.9199999999937</v>
      </c>
      <c r="G83" s="12" t="s">
        <v>66</v>
      </c>
    </row>
    <row r="84" spans="1:10" ht="17" x14ac:dyDescent="0.2">
      <c r="A84" s="4">
        <v>44439</v>
      </c>
      <c r="B84">
        <v>1203</v>
      </c>
      <c r="C84" t="s">
        <v>4</v>
      </c>
      <c r="D84" s="49" t="s">
        <v>149</v>
      </c>
      <c r="E84" s="1">
        <v>-400.32</v>
      </c>
      <c r="F84" s="3">
        <f t="shared" si="5"/>
        <v>3773.5999999999935</v>
      </c>
      <c r="G84" s="12" t="s">
        <v>66</v>
      </c>
    </row>
    <row r="85" spans="1:10" ht="17" x14ac:dyDescent="0.2">
      <c r="A85" s="4">
        <v>44440</v>
      </c>
      <c r="B85" t="s">
        <v>27</v>
      </c>
      <c r="E85" s="1">
        <v>2000</v>
      </c>
      <c r="F85" s="3">
        <f t="shared" si="5"/>
        <v>5773.5999999999931</v>
      </c>
      <c r="G85" s="12" t="s">
        <v>66</v>
      </c>
    </row>
    <row r="86" spans="1:10" ht="17" x14ac:dyDescent="0.2">
      <c r="A86" s="4">
        <v>44448</v>
      </c>
      <c r="B86">
        <v>1205</v>
      </c>
      <c r="C86" t="s">
        <v>148</v>
      </c>
      <c r="D86" s="59" t="s">
        <v>45</v>
      </c>
      <c r="E86" s="1">
        <v>-408.33</v>
      </c>
      <c r="F86" s="3">
        <f t="shared" si="5"/>
        <v>5365.2699999999932</v>
      </c>
      <c r="G86" s="12"/>
    </row>
    <row r="87" spans="1:10" x14ac:dyDescent="0.2">
      <c r="A87" s="4">
        <v>44456</v>
      </c>
      <c r="B87">
        <v>1206</v>
      </c>
      <c r="C87" t="s">
        <v>28</v>
      </c>
      <c r="D87" s="60" t="s">
        <v>141</v>
      </c>
      <c r="E87" s="1">
        <v>-2728</v>
      </c>
      <c r="F87" s="3">
        <f t="shared" si="5"/>
        <v>2637.2699999999932</v>
      </c>
      <c r="H87" s="6" t="s">
        <v>66</v>
      </c>
    </row>
    <row r="88" spans="1:10" ht="21" x14ac:dyDescent="0.25">
      <c r="A88" s="11">
        <v>44462</v>
      </c>
      <c r="B88" s="38" t="s">
        <v>105</v>
      </c>
      <c r="C88" s="38" t="s">
        <v>104</v>
      </c>
      <c r="D88" s="35" t="s">
        <v>101</v>
      </c>
      <c r="E88" s="36" t="s">
        <v>103</v>
      </c>
      <c r="F88" s="37" t="s">
        <v>102</v>
      </c>
      <c r="G88" s="25">
        <f>E78+E79+E80+E81+E82</f>
        <v>695</v>
      </c>
      <c r="H88" s="16">
        <v>2637.27</v>
      </c>
      <c r="I88" s="22">
        <f>F87-H88</f>
        <v>-6.8212102632969618E-12</v>
      </c>
      <c r="J88" s="6" t="s">
        <v>66</v>
      </c>
    </row>
    <row r="89" spans="1:10" x14ac:dyDescent="0.2">
      <c r="A89" s="4">
        <v>44469</v>
      </c>
      <c r="B89" t="s">
        <v>26</v>
      </c>
      <c r="C89" t="s">
        <v>2</v>
      </c>
      <c r="D89" s="48" t="s">
        <v>88</v>
      </c>
      <c r="E89" s="1">
        <v>-497.32</v>
      </c>
      <c r="F89" s="17">
        <f>F87+E89</f>
        <v>2139.949999999993</v>
      </c>
      <c r="G89" s="18"/>
    </row>
    <row r="90" spans="1:10" ht="17" x14ac:dyDescent="0.2">
      <c r="A90" s="4">
        <v>44473</v>
      </c>
      <c r="B90">
        <v>1207</v>
      </c>
      <c r="C90" t="s">
        <v>16</v>
      </c>
      <c r="D90" s="55" t="s">
        <v>17</v>
      </c>
      <c r="E90" s="1">
        <v>-350</v>
      </c>
      <c r="F90" s="3">
        <f>F89+E90</f>
        <v>1789.949999999993</v>
      </c>
      <c r="G90" s="12" t="s">
        <v>66</v>
      </c>
    </row>
    <row r="91" spans="1:10" x14ac:dyDescent="0.2">
      <c r="A91" s="4">
        <v>44476</v>
      </c>
      <c r="B91">
        <v>1208</v>
      </c>
      <c r="C91" t="s">
        <v>4</v>
      </c>
      <c r="D91" s="49" t="s">
        <v>56</v>
      </c>
      <c r="E91" s="1">
        <v>-133.44</v>
      </c>
      <c r="F91" s="3">
        <f>F90+E91</f>
        <v>1656.5099999999929</v>
      </c>
      <c r="G91" s="12"/>
    </row>
    <row r="92" spans="1:10" x14ac:dyDescent="0.2">
      <c r="A92" s="4">
        <v>44487</v>
      </c>
      <c r="B92" t="s">
        <v>27</v>
      </c>
      <c r="E92" s="1">
        <v>1200</v>
      </c>
      <c r="F92" s="3">
        <f>F91+E92</f>
        <v>2856.5099999999929</v>
      </c>
      <c r="G92" s="12"/>
    </row>
    <row r="93" spans="1:10" x14ac:dyDescent="0.2">
      <c r="A93" s="4">
        <v>44481</v>
      </c>
      <c r="B93">
        <v>1209</v>
      </c>
      <c r="C93" t="s">
        <v>29</v>
      </c>
      <c r="E93" s="1">
        <v>-164.22</v>
      </c>
      <c r="F93" s="3">
        <f>F92+E93</f>
        <v>2692.2899999999931</v>
      </c>
      <c r="G93" s="12"/>
    </row>
    <row r="94" spans="1:10" ht="34" x14ac:dyDescent="0.2">
      <c r="A94" s="4">
        <v>44489</v>
      </c>
      <c r="B94" s="9">
        <v>1202</v>
      </c>
      <c r="C94" s="9" t="s">
        <v>3</v>
      </c>
      <c r="D94" s="62" t="s">
        <v>157</v>
      </c>
      <c r="E94" s="28">
        <v>-1190</v>
      </c>
      <c r="F94" s="29">
        <f>F93+E94</f>
        <v>1502.2899999999931</v>
      </c>
    </row>
    <row r="95" spans="1:10" x14ac:dyDescent="0.2">
      <c r="A95" s="4"/>
      <c r="B95" s="9"/>
      <c r="C95" s="9"/>
      <c r="D95" s="55" t="s">
        <v>158</v>
      </c>
      <c r="E95" s="28"/>
      <c r="F95" s="29"/>
    </row>
    <row r="96" spans="1:10" x14ac:dyDescent="0.2">
      <c r="A96" s="4"/>
      <c r="B96" s="9"/>
      <c r="C96" s="9"/>
      <c r="E96" s="28"/>
      <c r="F96" s="29"/>
    </row>
    <row r="97" spans="1:10" x14ac:dyDescent="0.2">
      <c r="A97" s="27">
        <v>44494</v>
      </c>
      <c r="B97" s="13" t="s">
        <v>98</v>
      </c>
      <c r="C97" s="13"/>
      <c r="D97" s="13"/>
      <c r="E97" s="13"/>
      <c r="F97" s="13"/>
      <c r="G97" s="25">
        <v>0</v>
      </c>
      <c r="H97" s="16">
        <v>1502.29</v>
      </c>
      <c r="I97" s="22">
        <f>F94-H97</f>
        <v>-6.8212102632969618E-12</v>
      </c>
      <c r="J97" s="6" t="s">
        <v>66</v>
      </c>
    </row>
    <row r="98" spans="1:10" x14ac:dyDescent="0.2">
      <c r="A98" s="4">
        <v>44498</v>
      </c>
      <c r="B98" t="s">
        <v>26</v>
      </c>
      <c r="C98" t="s">
        <v>2</v>
      </c>
      <c r="D98" s="48" t="s">
        <v>87</v>
      </c>
      <c r="E98" s="1">
        <v>-503.55</v>
      </c>
      <c r="F98" s="6">
        <f>F94+E98</f>
        <v>998.73999999999319</v>
      </c>
    </row>
    <row r="99" spans="1:10" x14ac:dyDescent="0.2">
      <c r="A99" s="4">
        <v>44516</v>
      </c>
      <c r="B99" t="s">
        <v>27</v>
      </c>
      <c r="E99" s="1">
        <v>1000</v>
      </c>
      <c r="F99" s="6">
        <f>F98+E99</f>
        <v>1998.7399999999932</v>
      </c>
    </row>
    <row r="100" spans="1:10" x14ac:dyDescent="0.2">
      <c r="A100" s="11">
        <v>44524</v>
      </c>
      <c r="B100" s="13" t="s">
        <v>98</v>
      </c>
      <c r="C100" s="13"/>
      <c r="D100" s="13"/>
      <c r="E100" s="14"/>
      <c r="F100" s="15"/>
      <c r="G100" s="25">
        <v>0</v>
      </c>
      <c r="H100" s="16">
        <v>1998.74</v>
      </c>
      <c r="I100" s="22">
        <f>F99-H100</f>
        <v>-6.8212102632969618E-12</v>
      </c>
      <c r="J100" s="20" t="s">
        <v>66</v>
      </c>
    </row>
    <row r="101" spans="1:10" x14ac:dyDescent="0.2">
      <c r="A101" s="4">
        <v>44530</v>
      </c>
      <c r="B101" t="s">
        <v>26</v>
      </c>
      <c r="C101" t="s">
        <v>2</v>
      </c>
      <c r="D101" s="48" t="s">
        <v>73</v>
      </c>
      <c r="E101" s="1">
        <v>-603.29</v>
      </c>
      <c r="F101" s="3">
        <f>F99+E101</f>
        <v>1395.4499999999932</v>
      </c>
      <c r="H101" s="18"/>
      <c r="J101" s="6"/>
    </row>
    <row r="102" spans="1:10" x14ac:dyDescent="0.2">
      <c r="A102" s="4">
        <v>44531</v>
      </c>
      <c r="C102" t="s">
        <v>0</v>
      </c>
      <c r="D102" t="s">
        <v>1</v>
      </c>
      <c r="E102" s="1">
        <v>220</v>
      </c>
      <c r="F102" s="3">
        <f>F101+E102</f>
        <v>1615.4499999999932</v>
      </c>
      <c r="H102" s="18"/>
      <c r="J102" s="6"/>
    </row>
    <row r="103" spans="1:10" x14ac:dyDescent="0.2">
      <c r="A103" s="4">
        <v>44533</v>
      </c>
      <c r="C103" t="s">
        <v>0</v>
      </c>
      <c r="D103" t="s">
        <v>1</v>
      </c>
      <c r="E103" s="1">
        <v>57</v>
      </c>
      <c r="F103" s="17">
        <f>F102+E103</f>
        <v>1672.4499999999932</v>
      </c>
      <c r="H103" s="18">
        <v>1672.45</v>
      </c>
      <c r="I103" s="6">
        <f>F103-H103</f>
        <v>-6.8212102632969618E-12</v>
      </c>
      <c r="J103" s="6"/>
    </row>
    <row r="104" spans="1:10" x14ac:dyDescent="0.2">
      <c r="A104" s="11">
        <v>44553</v>
      </c>
      <c r="B104" s="13" t="s">
        <v>98</v>
      </c>
      <c r="C104" s="13"/>
      <c r="D104" s="13"/>
      <c r="E104" s="14"/>
      <c r="F104" s="15"/>
      <c r="G104" s="24">
        <f>E102+E103</f>
        <v>277</v>
      </c>
      <c r="H104" s="16"/>
      <c r="I104" s="13"/>
      <c r="J104" s="6"/>
    </row>
    <row r="105" spans="1:10" ht="21" x14ac:dyDescent="0.25">
      <c r="A105" s="4"/>
      <c r="B105" s="38" t="s">
        <v>105</v>
      </c>
      <c r="C105" s="38" t="s">
        <v>104</v>
      </c>
      <c r="D105" s="35" t="s">
        <v>101</v>
      </c>
      <c r="E105" s="36" t="s">
        <v>103</v>
      </c>
      <c r="F105" s="37" t="s">
        <v>102</v>
      </c>
      <c r="G105" s="37" t="s">
        <v>49</v>
      </c>
      <c r="H105" s="18"/>
      <c r="J105" s="6"/>
    </row>
    <row r="106" spans="1:10" ht="17" x14ac:dyDescent="0.2">
      <c r="A106" s="4">
        <v>44559</v>
      </c>
      <c r="C106" t="s">
        <v>0</v>
      </c>
      <c r="D106" t="s">
        <v>176</v>
      </c>
      <c r="E106" s="1">
        <v>952</v>
      </c>
      <c r="F106" s="17">
        <f>H106</f>
        <v>2624.45</v>
      </c>
      <c r="G106" s="23" t="s">
        <v>66</v>
      </c>
      <c r="H106" s="18">
        <f>H103+E106</f>
        <v>2624.45</v>
      </c>
      <c r="J106" s="6"/>
    </row>
    <row r="107" spans="1:10" x14ac:dyDescent="0.2">
      <c r="A107" s="4">
        <v>44559</v>
      </c>
      <c r="B107" t="s">
        <v>26</v>
      </c>
      <c r="C107" t="s">
        <v>2</v>
      </c>
      <c r="D107" s="48" t="s">
        <v>106</v>
      </c>
      <c r="E107" s="1">
        <v>-595.57000000000005</v>
      </c>
      <c r="F107" s="17">
        <f>F106+E107</f>
        <v>2028.8799999999997</v>
      </c>
      <c r="G107" s="23"/>
      <c r="H107" s="18"/>
      <c r="J107" s="6"/>
    </row>
    <row r="108" spans="1:10" x14ac:dyDescent="0.2">
      <c r="A108" s="11">
        <v>44561</v>
      </c>
      <c r="B108" s="13" t="s">
        <v>107</v>
      </c>
      <c r="C108" s="13" t="s">
        <v>108</v>
      </c>
      <c r="D108" s="53" t="s">
        <v>115</v>
      </c>
      <c r="E108" s="14">
        <v>-20.149999999999999</v>
      </c>
      <c r="F108" s="15">
        <f t="shared" ref="F108:F116" si="6">F107+E108</f>
        <v>2008.7299999999996</v>
      </c>
      <c r="G108" s="50"/>
      <c r="H108" s="18"/>
      <c r="J108" s="6"/>
    </row>
    <row r="109" spans="1:10" x14ac:dyDescent="0.2">
      <c r="A109" s="4">
        <v>44565</v>
      </c>
      <c r="B109" t="s">
        <v>107</v>
      </c>
      <c r="C109" t="s">
        <v>108</v>
      </c>
      <c r="D109" s="53" t="s">
        <v>116</v>
      </c>
      <c r="E109" s="1">
        <v>-72.27</v>
      </c>
      <c r="F109" s="17">
        <f t="shared" si="6"/>
        <v>1936.4599999999996</v>
      </c>
      <c r="G109" s="23"/>
      <c r="H109" s="18"/>
      <c r="J109" s="6"/>
    </row>
    <row r="110" spans="1:10" x14ac:dyDescent="0.2">
      <c r="A110" s="4">
        <v>44567</v>
      </c>
      <c r="B110" t="s">
        <v>107</v>
      </c>
      <c r="C110" t="s">
        <v>109</v>
      </c>
      <c r="D110" s="53" t="s">
        <v>110</v>
      </c>
      <c r="E110" s="1">
        <v>-69.599999999999994</v>
      </c>
      <c r="F110" s="17">
        <f t="shared" si="6"/>
        <v>1866.8599999999997</v>
      </c>
      <c r="G110" s="23"/>
      <c r="H110" s="18"/>
      <c r="J110" s="6"/>
    </row>
    <row r="111" spans="1:10" x14ac:dyDescent="0.2">
      <c r="A111" s="4">
        <v>44579</v>
      </c>
      <c r="B111" t="s">
        <v>0</v>
      </c>
      <c r="C111" t="s">
        <v>111</v>
      </c>
      <c r="D111" t="s">
        <v>112</v>
      </c>
      <c r="E111" s="1">
        <v>271</v>
      </c>
      <c r="F111" s="17">
        <f t="shared" si="6"/>
        <v>2137.8599999999997</v>
      </c>
      <c r="G111" s="23"/>
      <c r="H111" s="18"/>
      <c r="J111" s="6"/>
    </row>
    <row r="112" spans="1:10" x14ac:dyDescent="0.2">
      <c r="A112" s="4">
        <v>44579</v>
      </c>
      <c r="B112" t="s">
        <v>0</v>
      </c>
      <c r="C112" t="s">
        <v>111</v>
      </c>
      <c r="D112" t="s">
        <v>112</v>
      </c>
      <c r="E112" s="1">
        <v>1955.4</v>
      </c>
      <c r="F112" s="17">
        <f t="shared" si="6"/>
        <v>4093.2599999999998</v>
      </c>
      <c r="G112" s="23"/>
      <c r="H112" s="18"/>
      <c r="J112" s="6"/>
    </row>
    <row r="113" spans="1:10" x14ac:dyDescent="0.2">
      <c r="A113" s="4">
        <v>44579</v>
      </c>
      <c r="B113" t="s">
        <v>0</v>
      </c>
      <c r="C113" t="s">
        <v>111</v>
      </c>
      <c r="D113" t="s">
        <v>112</v>
      </c>
      <c r="E113" s="1">
        <v>1715.4</v>
      </c>
      <c r="F113" s="17">
        <f t="shared" si="6"/>
        <v>5808.66</v>
      </c>
      <c r="G113" s="23"/>
      <c r="H113" s="18"/>
      <c r="J113" s="6"/>
    </row>
    <row r="114" spans="1:10" x14ac:dyDescent="0.2">
      <c r="A114" s="4">
        <v>44579</v>
      </c>
      <c r="B114" t="s">
        <v>0</v>
      </c>
      <c r="C114" t="s">
        <v>111</v>
      </c>
      <c r="D114" t="s">
        <v>112</v>
      </c>
      <c r="E114" s="1">
        <v>965.5</v>
      </c>
      <c r="F114" s="17">
        <f t="shared" si="6"/>
        <v>6774.16</v>
      </c>
      <c r="G114" s="23"/>
      <c r="H114" s="18"/>
      <c r="J114" s="6"/>
    </row>
    <row r="115" spans="1:10" x14ac:dyDescent="0.2">
      <c r="A115" s="4">
        <v>44586</v>
      </c>
      <c r="B115" t="s">
        <v>0</v>
      </c>
      <c r="C115" t="s">
        <v>111</v>
      </c>
      <c r="D115" t="s">
        <v>112</v>
      </c>
      <c r="E115" s="1">
        <v>1191</v>
      </c>
      <c r="F115" s="17">
        <f t="shared" si="6"/>
        <v>7965.16</v>
      </c>
      <c r="G115" s="23"/>
      <c r="H115" s="18"/>
      <c r="J115" s="6"/>
    </row>
    <row r="116" spans="1:10" ht="17" x14ac:dyDescent="0.2">
      <c r="A116" s="4">
        <v>44586</v>
      </c>
      <c r="B116" t="s">
        <v>0</v>
      </c>
      <c r="C116" t="s">
        <v>111</v>
      </c>
      <c r="D116" t="s">
        <v>112</v>
      </c>
      <c r="E116" s="1">
        <v>1199.8499999999999</v>
      </c>
      <c r="F116" s="41">
        <f t="shared" si="6"/>
        <v>9165.01</v>
      </c>
      <c r="G116" s="23" t="s">
        <v>66</v>
      </c>
      <c r="H116" s="18">
        <f>F116</f>
        <v>9165.01</v>
      </c>
      <c r="J116" s="6"/>
    </row>
    <row r="117" spans="1:10" ht="17" x14ac:dyDescent="0.2">
      <c r="A117" s="4">
        <v>44587</v>
      </c>
      <c r="B117" t="s">
        <v>98</v>
      </c>
      <c r="E117" s="1"/>
      <c r="F117" s="17"/>
      <c r="G117" s="23">
        <f>SUM(E111:E116)</f>
        <v>7298.15</v>
      </c>
      <c r="H117" s="18" t="s">
        <v>117</v>
      </c>
      <c r="J117" s="6"/>
    </row>
    <row r="118" spans="1:10" x14ac:dyDescent="0.2">
      <c r="A118" s="4">
        <v>44592</v>
      </c>
      <c r="B118" t="s">
        <v>0</v>
      </c>
      <c r="C118" t="s">
        <v>111</v>
      </c>
      <c r="D118" t="s">
        <v>112</v>
      </c>
      <c r="E118" s="1">
        <v>1382.1</v>
      </c>
      <c r="F118" s="17">
        <f>F116+E118</f>
        <v>10547.11</v>
      </c>
      <c r="G118" s="23"/>
      <c r="H118" s="18"/>
      <c r="J118" s="6"/>
    </row>
    <row r="119" spans="1:10" x14ac:dyDescent="0.2">
      <c r="A119" s="4">
        <v>44596</v>
      </c>
      <c r="B119" t="s">
        <v>26</v>
      </c>
      <c r="C119" t="s">
        <v>2</v>
      </c>
      <c r="D119" s="48" t="s">
        <v>114</v>
      </c>
      <c r="E119" s="1">
        <v>-505.5</v>
      </c>
      <c r="F119" s="17">
        <f>F118+E119</f>
        <v>10041.61</v>
      </c>
      <c r="G119" s="23"/>
      <c r="H119" s="18"/>
      <c r="J119" s="6"/>
    </row>
    <row r="120" spans="1:10" x14ac:dyDescent="0.2">
      <c r="A120" s="4">
        <v>44602</v>
      </c>
      <c r="B120" t="s">
        <v>0</v>
      </c>
      <c r="C120" t="s">
        <v>111</v>
      </c>
      <c r="D120" t="s">
        <v>112</v>
      </c>
      <c r="E120" s="1">
        <v>1764.3</v>
      </c>
      <c r="F120" s="17">
        <f>F119+E120</f>
        <v>11805.91</v>
      </c>
      <c r="G120" s="23"/>
      <c r="H120" s="18"/>
      <c r="J120" s="6"/>
    </row>
    <row r="121" spans="1:10" x14ac:dyDescent="0.2">
      <c r="A121" s="4">
        <v>44602</v>
      </c>
      <c r="B121" t="s">
        <v>0</v>
      </c>
      <c r="C121" t="s">
        <v>111</v>
      </c>
      <c r="D121" t="s">
        <v>112</v>
      </c>
      <c r="E121" s="1">
        <v>262.2</v>
      </c>
      <c r="F121" s="17">
        <f>F120+E121</f>
        <v>12068.11</v>
      </c>
      <c r="G121" s="23"/>
      <c r="H121" s="18"/>
      <c r="J121" s="6"/>
    </row>
    <row r="122" spans="1:10" x14ac:dyDescent="0.2">
      <c r="A122" s="4">
        <v>44610</v>
      </c>
      <c r="B122" t="s">
        <v>0</v>
      </c>
      <c r="C122" t="s">
        <v>111</v>
      </c>
      <c r="D122" t="s">
        <v>112</v>
      </c>
      <c r="E122" s="1">
        <v>928.8</v>
      </c>
      <c r="F122" s="41">
        <f>F121+E122</f>
        <v>12996.91</v>
      </c>
      <c r="G122" s="23"/>
      <c r="H122" s="18"/>
      <c r="J122" s="6"/>
    </row>
    <row r="123" spans="1:10" x14ac:dyDescent="0.2">
      <c r="A123" s="4">
        <v>44616</v>
      </c>
      <c r="B123" t="s">
        <v>98</v>
      </c>
      <c r="E123" s="1"/>
      <c r="F123" s="17"/>
      <c r="G123" s="23">
        <f>E118+E120+E121+E122</f>
        <v>4337.3999999999996</v>
      </c>
      <c r="H123" s="18"/>
      <c r="J123" s="6"/>
    </row>
    <row r="124" spans="1:10" x14ac:dyDescent="0.2">
      <c r="A124" s="4" t="s">
        <v>113</v>
      </c>
      <c r="B124" t="s">
        <v>0</v>
      </c>
      <c r="C124" t="s">
        <v>111</v>
      </c>
      <c r="D124" t="s">
        <v>112</v>
      </c>
      <c r="E124" s="1">
        <v>1562.5</v>
      </c>
      <c r="F124" s="17">
        <f>F122+E124</f>
        <v>14559.41</v>
      </c>
      <c r="G124" s="23"/>
      <c r="H124" s="18"/>
      <c r="J124" s="6"/>
    </row>
    <row r="125" spans="1:10" x14ac:dyDescent="0.2">
      <c r="A125" s="4">
        <v>44635</v>
      </c>
      <c r="B125" t="s">
        <v>0</v>
      </c>
      <c r="C125" t="s">
        <v>111</v>
      </c>
      <c r="D125" t="s">
        <v>112</v>
      </c>
      <c r="E125" s="1">
        <v>328.3</v>
      </c>
      <c r="F125" s="17">
        <f>F124+E125</f>
        <v>14887.71</v>
      </c>
      <c r="G125" s="23"/>
      <c r="H125" s="18"/>
      <c r="J125" s="6"/>
    </row>
    <row r="126" spans="1:10" x14ac:dyDescent="0.2">
      <c r="A126" s="4">
        <v>44641</v>
      </c>
      <c r="B126" t="s">
        <v>26</v>
      </c>
      <c r="C126" t="s">
        <v>2</v>
      </c>
      <c r="D126" s="48" t="s">
        <v>95</v>
      </c>
      <c r="E126" s="1">
        <v>-415.71</v>
      </c>
      <c r="F126" s="17">
        <f>F125+E126</f>
        <v>14472</v>
      </c>
      <c r="G126" s="23"/>
      <c r="H126" s="18"/>
      <c r="J126" s="6"/>
    </row>
    <row r="127" spans="1:10" x14ac:dyDescent="0.2">
      <c r="A127" s="4">
        <v>44641</v>
      </c>
      <c r="B127" t="s">
        <v>26</v>
      </c>
      <c r="C127" t="s">
        <v>2</v>
      </c>
      <c r="D127" s="48" t="s">
        <v>94</v>
      </c>
      <c r="E127" s="1">
        <v>-515.72</v>
      </c>
      <c r="F127" s="41">
        <f>F126+E127</f>
        <v>13956.28</v>
      </c>
      <c r="G127" s="23"/>
      <c r="H127" s="18"/>
      <c r="J127" s="6"/>
    </row>
    <row r="128" spans="1:10" x14ac:dyDescent="0.2">
      <c r="A128" s="4">
        <v>44643</v>
      </c>
      <c r="B128" t="s">
        <v>98</v>
      </c>
      <c r="E128" s="1"/>
      <c r="F128" s="17"/>
      <c r="G128" s="23">
        <f>E124+E125</f>
        <v>1890.8</v>
      </c>
      <c r="H128" s="18"/>
      <c r="J128" s="6"/>
    </row>
    <row r="129" spans="1:10" ht="21" x14ac:dyDescent="0.25">
      <c r="A129" s="38" t="s">
        <v>137</v>
      </c>
      <c r="B129" s="38" t="s">
        <v>105</v>
      </c>
      <c r="C129" s="38" t="s">
        <v>104</v>
      </c>
      <c r="D129" s="35" t="s">
        <v>101</v>
      </c>
      <c r="E129" s="36" t="s">
        <v>103</v>
      </c>
      <c r="F129" s="37" t="s">
        <v>102</v>
      </c>
      <c r="G129" s="37" t="s">
        <v>49</v>
      </c>
      <c r="H129" s="18"/>
      <c r="J129" s="6"/>
    </row>
    <row r="130" spans="1:10" x14ac:dyDescent="0.2">
      <c r="A130" s="4">
        <v>44669</v>
      </c>
      <c r="B130" t="s">
        <v>26</v>
      </c>
      <c r="C130" t="s">
        <v>2</v>
      </c>
      <c r="D130" s="48" t="s">
        <v>94</v>
      </c>
      <c r="E130" s="1">
        <v>-34.79</v>
      </c>
      <c r="F130" s="17">
        <f>F127+E130</f>
        <v>13921.49</v>
      </c>
      <c r="G130" s="23"/>
      <c r="H130" s="18"/>
      <c r="J130" s="6"/>
    </row>
    <row r="131" spans="1:10" x14ac:dyDescent="0.2">
      <c r="A131" s="4">
        <v>44669</v>
      </c>
      <c r="B131" t="s">
        <v>0</v>
      </c>
      <c r="C131" t="s">
        <v>111</v>
      </c>
      <c r="D131" t="s">
        <v>112</v>
      </c>
      <c r="E131" s="1">
        <v>715.4</v>
      </c>
      <c r="F131" s="17">
        <f>F130+E131</f>
        <v>14636.89</v>
      </c>
      <c r="G131" s="23"/>
      <c r="H131" s="18"/>
      <c r="J131" s="6"/>
    </row>
    <row r="132" spans="1:10" x14ac:dyDescent="0.2">
      <c r="A132" s="4">
        <v>44676</v>
      </c>
      <c r="B132" t="s">
        <v>0</v>
      </c>
      <c r="C132" t="s">
        <v>111</v>
      </c>
      <c r="D132" t="s">
        <v>112</v>
      </c>
      <c r="E132" s="1">
        <v>71.099999999999994</v>
      </c>
      <c r="F132" s="41">
        <f>F131+E132</f>
        <v>14707.99</v>
      </c>
      <c r="G132" s="23"/>
      <c r="H132" s="18"/>
      <c r="J132" s="6"/>
    </row>
    <row r="133" spans="1:10" x14ac:dyDescent="0.2">
      <c r="A133" s="4">
        <v>44676</v>
      </c>
      <c r="B133" t="s">
        <v>98</v>
      </c>
      <c r="E133" s="1"/>
      <c r="F133" s="17"/>
      <c r="G133" s="23">
        <f>E131+E132</f>
        <v>786.5</v>
      </c>
      <c r="H133" s="18"/>
      <c r="J133" s="6"/>
    </row>
    <row r="134" spans="1:10" x14ac:dyDescent="0.2">
      <c r="A134" s="4">
        <v>44678</v>
      </c>
      <c r="B134" t="s">
        <v>26</v>
      </c>
      <c r="C134" t="s">
        <v>2</v>
      </c>
      <c r="D134" s="48" t="s">
        <v>93</v>
      </c>
      <c r="E134" s="1">
        <v>-657.94</v>
      </c>
      <c r="F134" s="17">
        <f>F132+E134</f>
        <v>14050.05</v>
      </c>
      <c r="G134" s="23"/>
      <c r="H134" s="18"/>
      <c r="J134" s="6"/>
    </row>
    <row r="135" spans="1:10" x14ac:dyDescent="0.2">
      <c r="A135" s="4">
        <v>44690</v>
      </c>
      <c r="B135" t="s">
        <v>0</v>
      </c>
      <c r="C135" t="s">
        <v>111</v>
      </c>
      <c r="D135" t="s">
        <v>112</v>
      </c>
      <c r="E135" s="1">
        <v>382.2</v>
      </c>
      <c r="F135" s="17">
        <f>F134+E135</f>
        <v>14432.25</v>
      </c>
      <c r="G135" s="23"/>
      <c r="H135" s="18"/>
      <c r="J135" s="6"/>
    </row>
    <row r="136" spans="1:10" ht="17" x14ac:dyDescent="0.2">
      <c r="A136" s="4">
        <v>44690</v>
      </c>
      <c r="B136" t="s">
        <v>107</v>
      </c>
      <c r="C136" t="s">
        <v>4</v>
      </c>
      <c r="D136" s="49" t="s">
        <v>125</v>
      </c>
      <c r="E136" s="1">
        <v>-133.44</v>
      </c>
      <c r="F136" s="17">
        <f>F135+E136</f>
        <v>14298.81</v>
      </c>
      <c r="G136" s="39" t="s">
        <v>66</v>
      </c>
      <c r="H136" s="18"/>
      <c r="J136" s="6"/>
    </row>
    <row r="137" spans="1:10" x14ac:dyDescent="0.2">
      <c r="A137" s="4">
        <v>44701</v>
      </c>
      <c r="B137" t="s">
        <v>120</v>
      </c>
      <c r="C137" t="s">
        <v>13</v>
      </c>
      <c r="D137" s="61" t="s">
        <v>121</v>
      </c>
      <c r="E137" s="1">
        <v>-704.34</v>
      </c>
      <c r="F137" s="41">
        <f>F136+E137</f>
        <v>13594.47</v>
      </c>
      <c r="G137" s="39"/>
      <c r="H137" s="18"/>
      <c r="J137" s="6"/>
    </row>
    <row r="138" spans="1:10" x14ac:dyDescent="0.2">
      <c r="A138" s="4">
        <v>44705</v>
      </c>
      <c r="B138" t="s">
        <v>98</v>
      </c>
      <c r="E138" s="1"/>
      <c r="F138" s="44"/>
      <c r="G138" s="39">
        <f>E135</f>
        <v>382.2</v>
      </c>
      <c r="H138" s="18"/>
      <c r="J138" s="6"/>
    </row>
    <row r="139" spans="1:10" x14ac:dyDescent="0.2">
      <c r="A139" s="4" t="s">
        <v>126</v>
      </c>
      <c r="B139" t="s">
        <v>122</v>
      </c>
      <c r="C139" t="s">
        <v>119</v>
      </c>
      <c r="D139" s="55" t="s">
        <v>118</v>
      </c>
      <c r="E139" s="1">
        <v>-118.85</v>
      </c>
      <c r="F139" s="17">
        <f>F137+E139</f>
        <v>13475.619999999999</v>
      </c>
      <c r="G139" s="39"/>
      <c r="H139" s="18"/>
      <c r="J139" s="6"/>
    </row>
    <row r="140" spans="1:10" x14ac:dyDescent="0.2">
      <c r="A140" s="4">
        <v>44712</v>
      </c>
      <c r="B140" t="s">
        <v>26</v>
      </c>
      <c r="C140" t="s">
        <v>2</v>
      </c>
      <c r="D140" s="48" t="s">
        <v>92</v>
      </c>
      <c r="E140" s="1">
        <v>-672.54</v>
      </c>
      <c r="F140" s="17">
        <f>F139+E140</f>
        <v>12803.079999999998</v>
      </c>
      <c r="G140" s="39"/>
      <c r="H140" s="18"/>
      <c r="J140" s="6"/>
    </row>
    <row r="141" spans="1:10" ht="17" x14ac:dyDescent="0.2">
      <c r="A141" s="4">
        <v>44725</v>
      </c>
      <c r="B141" t="s">
        <v>0</v>
      </c>
      <c r="C141" t="s">
        <v>111</v>
      </c>
      <c r="D141" t="s">
        <v>112</v>
      </c>
      <c r="E141" s="1">
        <v>71.099999999999994</v>
      </c>
      <c r="F141" s="44">
        <f>F140+E141</f>
        <v>12874.179999999998</v>
      </c>
      <c r="G141" s="39" t="s">
        <v>66</v>
      </c>
      <c r="H141" s="18"/>
      <c r="J141" s="6"/>
    </row>
    <row r="142" spans="1:10" x14ac:dyDescent="0.2">
      <c r="A142" s="11">
        <v>44736</v>
      </c>
      <c r="B142" s="13" t="s">
        <v>98</v>
      </c>
      <c r="C142" s="13"/>
      <c r="D142" s="13" t="s">
        <v>66</v>
      </c>
      <c r="E142" s="14"/>
      <c r="F142" s="15">
        <f>F141</f>
        <v>12874.179999999998</v>
      </c>
      <c r="G142" s="46">
        <f>E141</f>
        <v>71.099999999999994</v>
      </c>
      <c r="H142" s="18"/>
      <c r="J142" s="6"/>
    </row>
    <row r="143" spans="1:10" x14ac:dyDescent="0.2">
      <c r="A143" s="4">
        <v>44741</v>
      </c>
      <c r="B143" t="s">
        <v>0</v>
      </c>
      <c r="C143" t="s">
        <v>111</v>
      </c>
      <c r="D143" t="s">
        <v>112</v>
      </c>
      <c r="E143" s="1">
        <v>481.4</v>
      </c>
      <c r="F143" s="17">
        <f>F141+E143</f>
        <v>13355.579999999998</v>
      </c>
      <c r="G143" s="39"/>
      <c r="H143" s="18"/>
      <c r="J143" s="6"/>
    </row>
    <row r="144" spans="1:10" x14ac:dyDescent="0.2">
      <c r="A144" s="4">
        <v>44746</v>
      </c>
      <c r="B144" t="s">
        <v>107</v>
      </c>
      <c r="C144" t="s">
        <v>4</v>
      </c>
      <c r="D144" s="49" t="s">
        <v>123</v>
      </c>
      <c r="E144" s="1">
        <v>-133.44</v>
      </c>
      <c r="F144" s="17">
        <f t="shared" ref="F144:F149" si="7">F143+E144</f>
        <v>13222.139999999998</v>
      </c>
      <c r="G144" s="39"/>
      <c r="H144" s="18"/>
      <c r="J144" s="6"/>
    </row>
    <row r="145" spans="1:10" x14ac:dyDescent="0.2">
      <c r="A145" s="4">
        <v>44748</v>
      </c>
      <c r="B145" t="s">
        <v>26</v>
      </c>
      <c r="C145" t="s">
        <v>2</v>
      </c>
      <c r="D145" s="48" t="s">
        <v>91</v>
      </c>
      <c r="E145" s="1">
        <v>-684.65</v>
      </c>
      <c r="F145" s="17">
        <f t="shared" si="7"/>
        <v>12537.489999999998</v>
      </c>
      <c r="G145" s="39"/>
      <c r="H145" s="18"/>
      <c r="J145" s="6"/>
    </row>
    <row r="146" spans="1:10" x14ac:dyDescent="0.2">
      <c r="A146" s="4">
        <v>44749</v>
      </c>
      <c r="B146" t="s">
        <v>107</v>
      </c>
      <c r="C146" t="s">
        <v>4</v>
      </c>
      <c r="D146" s="49" t="s">
        <v>124</v>
      </c>
      <c r="E146" s="1">
        <v>-133.44</v>
      </c>
      <c r="F146" s="17">
        <f t="shared" si="7"/>
        <v>12404.049999999997</v>
      </c>
      <c r="G146" s="39"/>
      <c r="H146" s="18"/>
      <c r="J146" s="6"/>
    </row>
    <row r="147" spans="1:10" x14ac:dyDescent="0.2">
      <c r="A147" s="4">
        <v>44749</v>
      </c>
      <c r="B147" t="s">
        <v>107</v>
      </c>
      <c r="C147" t="s">
        <v>4</v>
      </c>
      <c r="D147" s="49" t="s">
        <v>124</v>
      </c>
      <c r="E147" s="1">
        <v>-133.44</v>
      </c>
      <c r="F147" s="17">
        <f t="shared" si="7"/>
        <v>12270.609999999997</v>
      </c>
      <c r="G147" s="39"/>
      <c r="H147" s="18"/>
      <c r="J147" s="6"/>
    </row>
    <row r="148" spans="1:10" x14ac:dyDescent="0.2">
      <c r="A148" s="4">
        <v>44749</v>
      </c>
      <c r="B148" t="s">
        <v>0</v>
      </c>
      <c r="C148" t="s">
        <v>111</v>
      </c>
      <c r="D148" t="s">
        <v>127</v>
      </c>
      <c r="E148" s="1">
        <v>177</v>
      </c>
      <c r="F148" s="17">
        <f t="shared" si="7"/>
        <v>12447.609999999997</v>
      </c>
      <c r="G148" s="39"/>
      <c r="H148" s="18"/>
      <c r="J148" s="6"/>
    </row>
    <row r="149" spans="1:10" x14ac:dyDescent="0.2">
      <c r="A149" s="4">
        <v>44753</v>
      </c>
      <c r="B149" t="s">
        <v>0</v>
      </c>
      <c r="C149" t="s">
        <v>111</v>
      </c>
      <c r="D149" t="s">
        <v>128</v>
      </c>
      <c r="E149" s="1">
        <v>120</v>
      </c>
      <c r="F149" s="17">
        <f t="shared" si="7"/>
        <v>12567.609999999997</v>
      </c>
      <c r="G149" s="39"/>
      <c r="H149" s="18"/>
      <c r="J149" s="6"/>
    </row>
    <row r="150" spans="1:10" x14ac:dyDescent="0.2">
      <c r="A150" s="4">
        <v>44757</v>
      </c>
      <c r="B150" t="s">
        <v>147</v>
      </c>
      <c r="C150" t="s">
        <v>3</v>
      </c>
      <c r="D150" s="55" t="s">
        <v>174</v>
      </c>
      <c r="E150" s="1" t="s">
        <v>66</v>
      </c>
      <c r="F150" s="44" t="s">
        <v>66</v>
      </c>
      <c r="G150" s="39"/>
      <c r="H150" s="18"/>
      <c r="J150" s="6"/>
    </row>
    <row r="151" spans="1:10" ht="17" x14ac:dyDescent="0.2">
      <c r="A151" s="4"/>
      <c r="D151" s="63" t="s">
        <v>156</v>
      </c>
      <c r="E151" s="1">
        <v>-514.59</v>
      </c>
      <c r="F151" s="44"/>
      <c r="G151" s="39" t="s">
        <v>66</v>
      </c>
      <c r="H151" s="18"/>
      <c r="J151" s="6"/>
    </row>
    <row r="152" spans="1:10" x14ac:dyDescent="0.2">
      <c r="A152" s="4"/>
      <c r="D152" s="70" t="s">
        <v>173</v>
      </c>
      <c r="E152" s="1">
        <v>-513.80999999999995</v>
      </c>
      <c r="F152" s="44"/>
      <c r="G152" s="39"/>
      <c r="H152" s="18"/>
      <c r="J152" s="6"/>
    </row>
    <row r="153" spans="1:10" ht="17" x14ac:dyDescent="0.2">
      <c r="A153" s="4"/>
      <c r="D153" s="64" t="s">
        <v>187</v>
      </c>
      <c r="E153" s="1">
        <v>-199.03</v>
      </c>
      <c r="F153" s="44">
        <f>F149+E151+E152+E153</f>
        <v>11340.179999999997</v>
      </c>
      <c r="G153" s="39" t="s">
        <v>66</v>
      </c>
      <c r="H153" s="40" t="s">
        <v>66</v>
      </c>
      <c r="J153" s="6"/>
    </row>
    <row r="154" spans="1:10" ht="17" x14ac:dyDescent="0.2">
      <c r="A154" s="4"/>
      <c r="E154" s="1"/>
      <c r="F154" s="44"/>
      <c r="G154" s="39" t="s">
        <v>66</v>
      </c>
      <c r="H154" s="18"/>
      <c r="J154" s="6"/>
    </row>
    <row r="155" spans="1:10" ht="21" x14ac:dyDescent="0.25">
      <c r="A155" s="38" t="s">
        <v>137</v>
      </c>
      <c r="B155" s="38" t="s">
        <v>105</v>
      </c>
      <c r="C155" s="38" t="s">
        <v>104</v>
      </c>
      <c r="D155" s="35" t="s">
        <v>101</v>
      </c>
      <c r="E155" s="36" t="s">
        <v>103</v>
      </c>
      <c r="F155" s="37" t="s">
        <v>102</v>
      </c>
      <c r="G155" s="37" t="s">
        <v>49</v>
      </c>
      <c r="H155" s="18"/>
      <c r="J155" s="6"/>
    </row>
    <row r="156" spans="1:10" x14ac:dyDescent="0.2">
      <c r="A156" s="4">
        <v>44763</v>
      </c>
      <c r="B156" t="s">
        <v>107</v>
      </c>
      <c r="C156" t="s">
        <v>23</v>
      </c>
      <c r="D156" s="53" t="s">
        <v>131</v>
      </c>
      <c r="E156" s="1">
        <v>-116.67</v>
      </c>
      <c r="F156" s="43">
        <f>F153+E156</f>
        <v>11223.509999999997</v>
      </c>
      <c r="G156" s="39"/>
      <c r="H156" s="18"/>
      <c r="J156" s="6"/>
    </row>
    <row r="157" spans="1:10" x14ac:dyDescent="0.2">
      <c r="A157" s="4">
        <v>44761</v>
      </c>
      <c r="B157" t="s">
        <v>107</v>
      </c>
      <c r="C157" t="s">
        <v>132</v>
      </c>
      <c r="D157" s="53" t="s">
        <v>133</v>
      </c>
      <c r="E157" s="1">
        <v>-5.41</v>
      </c>
      <c r="F157" s="43">
        <f>F156+E157</f>
        <v>11218.099999999997</v>
      </c>
      <c r="G157" s="39"/>
      <c r="H157" s="18"/>
      <c r="J157" s="6"/>
    </row>
    <row r="158" spans="1:10" x14ac:dyDescent="0.2">
      <c r="A158" s="4">
        <v>44762</v>
      </c>
      <c r="B158" t="s">
        <v>107</v>
      </c>
      <c r="C158" t="s">
        <v>32</v>
      </c>
      <c r="D158" s="53" t="s">
        <v>136</v>
      </c>
      <c r="E158" s="1">
        <v>-72</v>
      </c>
      <c r="F158" s="43">
        <f>F157+E158</f>
        <v>11146.099999999997</v>
      </c>
      <c r="G158" s="39"/>
      <c r="H158" s="18"/>
      <c r="J158" s="6"/>
    </row>
    <row r="159" spans="1:10" x14ac:dyDescent="0.2">
      <c r="A159" s="4">
        <v>44762</v>
      </c>
      <c r="B159" t="s">
        <v>107</v>
      </c>
      <c r="C159" t="s">
        <v>23</v>
      </c>
      <c r="D159" s="53" t="s">
        <v>135</v>
      </c>
      <c r="E159" s="1">
        <v>-78.599999999999994</v>
      </c>
      <c r="F159" s="43">
        <f>F158+E159</f>
        <v>11067.499999999996</v>
      </c>
      <c r="G159" s="39"/>
      <c r="H159" s="18"/>
      <c r="J159" s="6"/>
    </row>
    <row r="160" spans="1:10" ht="17" x14ac:dyDescent="0.2">
      <c r="A160" s="4">
        <v>44767</v>
      </c>
      <c r="B160" t="s">
        <v>107</v>
      </c>
      <c r="C160" t="s">
        <v>23</v>
      </c>
      <c r="D160" s="53" t="s">
        <v>134</v>
      </c>
      <c r="E160" s="1">
        <v>51.9</v>
      </c>
      <c r="F160" s="43">
        <f>F159+E160</f>
        <v>11119.399999999996</v>
      </c>
      <c r="G160" s="47" t="s">
        <v>66</v>
      </c>
      <c r="H160" s="18" t="s">
        <v>66</v>
      </c>
      <c r="J160" s="6"/>
    </row>
    <row r="161" spans="1:10" x14ac:dyDescent="0.2">
      <c r="A161" s="4"/>
      <c r="B161" t="s">
        <v>98</v>
      </c>
      <c r="E161" s="1"/>
      <c r="F161" s="56">
        <v>11119.4</v>
      </c>
      <c r="G161" s="71">
        <f>E143+E148+E149</f>
        <v>778.4</v>
      </c>
      <c r="H161" s="18"/>
      <c r="J161" s="6"/>
    </row>
    <row r="162" spans="1:10" x14ac:dyDescent="0.2">
      <c r="A162" s="4">
        <v>44769</v>
      </c>
      <c r="B162" t="s">
        <v>26</v>
      </c>
      <c r="C162" t="s">
        <v>2</v>
      </c>
      <c r="D162" s="48" t="s">
        <v>130</v>
      </c>
      <c r="E162" s="1">
        <v>-687.71</v>
      </c>
      <c r="F162" s="43">
        <f>F160+E162</f>
        <v>10431.689999999995</v>
      </c>
      <c r="G162" s="39"/>
      <c r="H162" s="18"/>
      <c r="J162" s="6"/>
    </row>
    <row r="163" spans="1:10" x14ac:dyDescent="0.2">
      <c r="A163" s="4">
        <v>44774</v>
      </c>
      <c r="B163" t="s">
        <v>0</v>
      </c>
      <c r="C163" t="s">
        <v>111</v>
      </c>
      <c r="D163" t="s">
        <v>138</v>
      </c>
      <c r="E163" s="1">
        <v>425.3</v>
      </c>
      <c r="F163" s="43">
        <f>F162+E163</f>
        <v>10856.989999999994</v>
      </c>
      <c r="G163" s="39"/>
      <c r="H163" s="18"/>
      <c r="J163" s="6"/>
    </row>
    <row r="164" spans="1:10" x14ac:dyDescent="0.2">
      <c r="A164" s="4">
        <v>44780</v>
      </c>
      <c r="B164" t="s">
        <v>107</v>
      </c>
      <c r="C164" t="s">
        <v>4</v>
      </c>
      <c r="D164" s="49" t="s">
        <v>129</v>
      </c>
      <c r="E164" s="1">
        <v>-133.44</v>
      </c>
      <c r="F164" s="43">
        <f>F163+E164</f>
        <v>10723.549999999994</v>
      </c>
      <c r="G164" s="39"/>
      <c r="H164" s="18"/>
      <c r="J164" s="6"/>
    </row>
    <row r="165" spans="1:10" x14ac:dyDescent="0.2">
      <c r="A165" s="4">
        <v>44783</v>
      </c>
      <c r="B165" t="s">
        <v>139</v>
      </c>
      <c r="C165" t="s">
        <v>111</v>
      </c>
      <c r="D165" s="58" t="s">
        <v>189</v>
      </c>
      <c r="E165" s="1">
        <v>-345.3</v>
      </c>
      <c r="F165" s="43">
        <f>F164+E165</f>
        <v>10378.249999999995</v>
      </c>
      <c r="G165" s="39"/>
      <c r="H165" s="18"/>
      <c r="J165" s="6"/>
    </row>
    <row r="166" spans="1:10" x14ac:dyDescent="0.2">
      <c r="A166" s="4"/>
      <c r="D166" s="58" t="s">
        <v>188</v>
      </c>
      <c r="E166" s="1">
        <v>-12</v>
      </c>
      <c r="F166" s="43"/>
      <c r="G166" s="39"/>
      <c r="H166" s="18"/>
      <c r="J166" s="6"/>
    </row>
    <row r="167" spans="1:10" ht="34" x14ac:dyDescent="0.2">
      <c r="A167" s="4">
        <v>44789</v>
      </c>
      <c r="B167" s="51" t="s">
        <v>0</v>
      </c>
      <c r="C167" s="51" t="s">
        <v>111</v>
      </c>
      <c r="D167" s="5" t="s">
        <v>190</v>
      </c>
      <c r="E167" s="1">
        <v>650.20000000000005</v>
      </c>
      <c r="F167" s="43">
        <f>F165+E167</f>
        <v>11028.449999999995</v>
      </c>
      <c r="G167" s="39"/>
      <c r="H167" s="18"/>
      <c r="J167" s="6"/>
    </row>
    <row r="168" spans="1:10" x14ac:dyDescent="0.2">
      <c r="A168" s="4">
        <v>44796</v>
      </c>
      <c r="B168" t="s">
        <v>98</v>
      </c>
      <c r="E168" s="1"/>
      <c r="F168" s="56">
        <f>F167</f>
        <v>11028.449999999995</v>
      </c>
      <c r="G168" s="44">
        <f>E163+E167</f>
        <v>1075.5</v>
      </c>
      <c r="H168" s="18"/>
      <c r="J168" s="6"/>
    </row>
    <row r="169" spans="1:10" x14ac:dyDescent="0.2">
      <c r="A169" s="4">
        <v>44798</v>
      </c>
      <c r="B169" t="s">
        <v>0</v>
      </c>
      <c r="C169" t="s">
        <v>111</v>
      </c>
      <c r="D169" t="s">
        <v>145</v>
      </c>
      <c r="E169" s="1">
        <v>897.58</v>
      </c>
      <c r="F169" s="17">
        <f>F168+E169</f>
        <v>11926.029999999995</v>
      </c>
      <c r="G169" s="39">
        <f>E163+E167+E169</f>
        <v>1973.08</v>
      </c>
      <c r="H169" s="18"/>
      <c r="J169" s="6"/>
    </row>
    <row r="170" spans="1:10" x14ac:dyDescent="0.2">
      <c r="A170" s="4">
        <v>44801</v>
      </c>
      <c r="B170" t="s">
        <v>26</v>
      </c>
      <c r="C170" t="s">
        <v>2</v>
      </c>
      <c r="D170" s="48" t="s">
        <v>89</v>
      </c>
      <c r="E170" s="1">
        <v>-674.7</v>
      </c>
      <c r="F170" s="17">
        <f>F169+E170</f>
        <v>11251.329999999994</v>
      </c>
      <c r="G170" s="39"/>
      <c r="H170" s="18"/>
      <c r="J170" s="6"/>
    </row>
    <row r="171" spans="1:10" x14ac:dyDescent="0.2">
      <c r="A171" s="4">
        <v>44811</v>
      </c>
      <c r="B171" t="s">
        <v>107</v>
      </c>
      <c r="C171" t="s">
        <v>4</v>
      </c>
      <c r="D171" s="49" t="s">
        <v>144</v>
      </c>
      <c r="E171" s="1">
        <v>-133.44</v>
      </c>
      <c r="F171" s="17">
        <f>F170+E171</f>
        <v>11117.889999999994</v>
      </c>
      <c r="G171" s="39"/>
      <c r="H171" s="18"/>
      <c r="J171" s="6"/>
    </row>
    <row r="172" spans="1:10" x14ac:dyDescent="0.2">
      <c r="A172" s="4" t="s">
        <v>146</v>
      </c>
      <c r="B172" t="s">
        <v>0</v>
      </c>
      <c r="C172" t="s">
        <v>111</v>
      </c>
      <c r="D172" t="s">
        <v>112</v>
      </c>
      <c r="E172" s="1">
        <v>382.2</v>
      </c>
      <c r="F172" s="17">
        <f>F171+E172</f>
        <v>11500.089999999995</v>
      </c>
      <c r="G172" s="39"/>
      <c r="H172" s="18"/>
      <c r="J172" s="6"/>
    </row>
    <row r="173" spans="1:10" x14ac:dyDescent="0.2">
      <c r="A173" s="4">
        <v>44822</v>
      </c>
      <c r="B173" t="s">
        <v>143</v>
      </c>
      <c r="C173" t="s">
        <v>142</v>
      </c>
      <c r="D173" s="76" t="s">
        <v>141</v>
      </c>
      <c r="E173" s="1">
        <v>-2939</v>
      </c>
      <c r="F173" s="17">
        <f>F172+E173</f>
        <v>8561.0899999999947</v>
      </c>
      <c r="G173" s="39"/>
      <c r="H173" s="18"/>
      <c r="J173" s="6"/>
    </row>
    <row r="174" spans="1:10" x14ac:dyDescent="0.2">
      <c r="A174" s="4">
        <v>44830</v>
      </c>
      <c r="B174" t="s">
        <v>98</v>
      </c>
      <c r="E174" s="1"/>
      <c r="F174" s="56">
        <f>F173</f>
        <v>8561.0899999999947</v>
      </c>
      <c r="G174" s="44">
        <f>E169+E172</f>
        <v>1279.78</v>
      </c>
      <c r="H174" s="18"/>
      <c r="J174" s="6"/>
    </row>
    <row r="175" spans="1:10" x14ac:dyDescent="0.2">
      <c r="A175" s="4">
        <v>44832</v>
      </c>
      <c r="B175" t="s">
        <v>26</v>
      </c>
      <c r="C175" t="s">
        <v>2</v>
      </c>
      <c r="D175" s="48" t="s">
        <v>88</v>
      </c>
      <c r="E175" s="1">
        <v>-664.04</v>
      </c>
      <c r="F175" s="17">
        <f>F174+E175</f>
        <v>7897.0499999999947</v>
      </c>
      <c r="G175" s="39">
        <f>E172</f>
        <v>382.2</v>
      </c>
      <c r="H175" s="18"/>
      <c r="J175" s="6"/>
    </row>
    <row r="176" spans="1:10" x14ac:dyDescent="0.2">
      <c r="A176" s="4"/>
      <c r="D176" s="52"/>
      <c r="E176" s="1"/>
      <c r="F176" s="17"/>
      <c r="G176" s="39"/>
      <c r="H176" s="18"/>
      <c r="J176" s="6"/>
    </row>
    <row r="177" spans="1:10" x14ac:dyDescent="0.2">
      <c r="A177" s="4">
        <v>44841</v>
      </c>
      <c r="B177" t="s">
        <v>107</v>
      </c>
      <c r="C177" t="s">
        <v>4</v>
      </c>
      <c r="D177" s="49" t="s">
        <v>159</v>
      </c>
      <c r="E177" s="1">
        <v>-133.44</v>
      </c>
      <c r="F177" s="17">
        <f>F175+E177</f>
        <v>7763.6099999999951</v>
      </c>
      <c r="G177" s="39"/>
      <c r="H177" s="18"/>
      <c r="J177" s="6"/>
    </row>
    <row r="178" spans="1:10" x14ac:dyDescent="0.2">
      <c r="A178" s="4">
        <v>44847</v>
      </c>
      <c r="B178" t="s">
        <v>161</v>
      </c>
      <c r="C178" t="s">
        <v>162</v>
      </c>
      <c r="D178" s="58" t="s">
        <v>168</v>
      </c>
      <c r="E178" s="1">
        <v>-34.729999999999997</v>
      </c>
      <c r="F178" s="17">
        <f t="shared" ref="F178:F186" si="8">F177+E178</f>
        <v>7728.8799999999956</v>
      </c>
      <c r="G178" s="39"/>
      <c r="H178" s="18"/>
      <c r="J178" s="6"/>
    </row>
    <row r="179" spans="1:10" ht="51" x14ac:dyDescent="0.2">
      <c r="A179" s="4">
        <v>44848</v>
      </c>
      <c r="B179" s="51" t="s">
        <v>150</v>
      </c>
      <c r="C179" s="9" t="s">
        <v>151</v>
      </c>
      <c r="D179" s="59" t="s">
        <v>152</v>
      </c>
      <c r="E179" s="28">
        <v>-2110.39</v>
      </c>
      <c r="F179" s="65">
        <f t="shared" si="8"/>
        <v>5618.4899999999961</v>
      </c>
      <c r="G179" s="39"/>
      <c r="H179" s="18"/>
      <c r="J179" s="6"/>
    </row>
    <row r="180" spans="1:10" x14ac:dyDescent="0.2">
      <c r="A180" s="4">
        <v>44848</v>
      </c>
      <c r="B180" t="s">
        <v>153</v>
      </c>
      <c r="C180" t="s">
        <v>13</v>
      </c>
      <c r="D180" s="61" t="s">
        <v>154</v>
      </c>
      <c r="E180" s="1">
        <v>-24.85</v>
      </c>
      <c r="F180" s="17">
        <f t="shared" si="8"/>
        <v>5593.6399999999958</v>
      </c>
      <c r="G180" s="39"/>
      <c r="H180" s="18"/>
      <c r="J180" s="6"/>
    </row>
    <row r="181" spans="1:10" ht="34" x14ac:dyDescent="0.2">
      <c r="A181" s="4">
        <v>44848</v>
      </c>
      <c r="B181" s="51" t="s">
        <v>163</v>
      </c>
      <c r="C181" s="9" t="s">
        <v>3</v>
      </c>
      <c r="D181" s="66" t="s">
        <v>164</v>
      </c>
      <c r="E181" s="28">
        <v>-43.2</v>
      </c>
      <c r="F181" s="65">
        <f t="shared" si="8"/>
        <v>5550.439999999996</v>
      </c>
      <c r="G181" s="39"/>
      <c r="H181" s="18"/>
      <c r="J181" s="6"/>
    </row>
    <row r="182" spans="1:10" ht="21" x14ac:dyDescent="0.25">
      <c r="A182" s="82" t="s">
        <v>137</v>
      </c>
      <c r="B182" s="83" t="s">
        <v>105</v>
      </c>
      <c r="C182" s="83" t="s">
        <v>104</v>
      </c>
      <c r="D182" s="84" t="s">
        <v>101</v>
      </c>
      <c r="E182" s="85" t="s">
        <v>103</v>
      </c>
      <c r="F182" s="86" t="s">
        <v>102</v>
      </c>
      <c r="G182" s="39"/>
      <c r="H182" s="18"/>
      <c r="J182" s="6"/>
    </row>
    <row r="183" spans="1:10" x14ac:dyDescent="0.2">
      <c r="A183" s="87">
        <v>44862</v>
      </c>
      <c r="B183" t="s">
        <v>26</v>
      </c>
      <c r="C183" t="s">
        <v>2</v>
      </c>
      <c r="D183" s="48" t="s">
        <v>87</v>
      </c>
      <c r="E183" s="1">
        <v>-667.48</v>
      </c>
      <c r="F183" s="88">
        <f>F181+E183</f>
        <v>4882.9599999999955</v>
      </c>
      <c r="G183" s="39"/>
      <c r="H183" s="18"/>
      <c r="J183" s="6"/>
    </row>
    <row r="184" spans="1:10" x14ac:dyDescent="0.2">
      <c r="A184" s="87">
        <v>44867</v>
      </c>
      <c r="B184" t="s">
        <v>0</v>
      </c>
      <c r="C184" t="s">
        <v>111</v>
      </c>
      <c r="D184" t="s">
        <v>166</v>
      </c>
      <c r="E184" s="28">
        <v>769.3</v>
      </c>
      <c r="F184" s="88">
        <f t="shared" si="8"/>
        <v>5652.2599999999957</v>
      </c>
      <c r="G184" s="39"/>
      <c r="H184" s="18"/>
      <c r="J184" s="6"/>
    </row>
    <row r="185" spans="1:10" ht="51" x14ac:dyDescent="0.2">
      <c r="A185" s="87">
        <v>44883</v>
      </c>
      <c r="B185" s="51" t="s">
        <v>167</v>
      </c>
      <c r="C185" s="9" t="s">
        <v>151</v>
      </c>
      <c r="D185" s="59" t="s">
        <v>152</v>
      </c>
      <c r="E185" s="28">
        <v>-874.99</v>
      </c>
      <c r="F185" s="88">
        <f t="shared" si="8"/>
        <v>4777.2699999999959</v>
      </c>
      <c r="G185" s="39"/>
      <c r="H185" s="18"/>
      <c r="J185" s="6"/>
    </row>
    <row r="186" spans="1:10" x14ac:dyDescent="0.2">
      <c r="A186" s="87">
        <v>44893</v>
      </c>
      <c r="B186" t="s">
        <v>26</v>
      </c>
      <c r="C186" t="s">
        <v>2</v>
      </c>
      <c r="D186" s="48" t="s">
        <v>73</v>
      </c>
      <c r="E186" s="1">
        <v>-671.57</v>
      </c>
      <c r="F186" s="88">
        <f t="shared" si="8"/>
        <v>4105.6999999999962</v>
      </c>
      <c r="G186" s="39"/>
      <c r="H186" s="18"/>
      <c r="J186" s="6"/>
    </row>
    <row r="187" spans="1:10" ht="17" thickBot="1" x14ac:dyDescent="0.25">
      <c r="A187" s="87">
        <v>44916</v>
      </c>
      <c r="B187" t="s">
        <v>0</v>
      </c>
      <c r="C187" t="s">
        <v>111</v>
      </c>
      <c r="D187" t="s">
        <v>177</v>
      </c>
      <c r="E187" s="1">
        <v>142.19999999999999</v>
      </c>
      <c r="F187" s="88">
        <f>F186+E187</f>
        <v>4247.899999999996</v>
      </c>
      <c r="G187" s="39"/>
      <c r="H187" s="18"/>
      <c r="J187" s="6"/>
    </row>
    <row r="188" spans="1:10" ht="21" x14ac:dyDescent="0.25">
      <c r="A188" s="94" t="s">
        <v>212</v>
      </c>
      <c r="B188" s="95" t="s">
        <v>105</v>
      </c>
      <c r="C188" s="95" t="s">
        <v>104</v>
      </c>
      <c r="D188" s="96" t="s">
        <v>101</v>
      </c>
      <c r="E188" s="97" t="s">
        <v>103</v>
      </c>
      <c r="F188" s="98" t="s">
        <v>102</v>
      </c>
      <c r="G188" s="39"/>
      <c r="H188" s="18"/>
      <c r="J188" s="6"/>
    </row>
    <row r="189" spans="1:10" x14ac:dyDescent="0.2">
      <c r="A189" s="91">
        <v>44931</v>
      </c>
      <c r="B189" t="s">
        <v>169</v>
      </c>
      <c r="C189" t="s">
        <v>32</v>
      </c>
      <c r="D189" s="53" t="s">
        <v>183</v>
      </c>
      <c r="E189" s="1">
        <v>-72</v>
      </c>
      <c r="F189" s="92">
        <f>F187+E189</f>
        <v>4175.899999999996</v>
      </c>
      <c r="G189" s="39"/>
      <c r="H189" s="18"/>
      <c r="J189" s="6"/>
    </row>
    <row r="190" spans="1:10" x14ac:dyDescent="0.2">
      <c r="A190" s="91">
        <v>44939</v>
      </c>
      <c r="B190" t="s">
        <v>169</v>
      </c>
      <c r="C190" t="s">
        <v>23</v>
      </c>
      <c r="D190" s="53" t="s">
        <v>184</v>
      </c>
      <c r="E190" s="1">
        <v>-22.61</v>
      </c>
      <c r="F190" s="92">
        <f t="shared" ref="F190:F204" si="9">F189+E190</f>
        <v>4153.2899999999963</v>
      </c>
      <c r="G190" s="39"/>
      <c r="H190" s="18"/>
      <c r="J190" s="6"/>
    </row>
    <row r="191" spans="1:10" x14ac:dyDescent="0.2">
      <c r="A191" s="91">
        <v>44944</v>
      </c>
      <c r="B191" t="s">
        <v>26</v>
      </c>
      <c r="C191" t="s">
        <v>2</v>
      </c>
      <c r="D191" s="48" t="s">
        <v>185</v>
      </c>
      <c r="E191" s="1">
        <v>-667.85</v>
      </c>
      <c r="F191" s="92">
        <f t="shared" si="9"/>
        <v>3485.4399999999964</v>
      </c>
      <c r="G191" s="39"/>
      <c r="H191" s="18"/>
      <c r="J191" s="6"/>
    </row>
    <row r="192" spans="1:10" x14ac:dyDescent="0.2">
      <c r="A192" s="91">
        <v>44946</v>
      </c>
      <c r="B192" t="s">
        <v>170</v>
      </c>
      <c r="C192" t="s">
        <v>171</v>
      </c>
      <c r="D192" s="89" t="s">
        <v>182</v>
      </c>
      <c r="E192" s="1">
        <v>-809.95</v>
      </c>
      <c r="F192" s="92">
        <f t="shared" si="9"/>
        <v>2675.4899999999961</v>
      </c>
      <c r="G192" s="39">
        <f>E184+E187</f>
        <v>911.5</v>
      </c>
      <c r="H192" s="18"/>
      <c r="J192" s="6"/>
    </row>
    <row r="193" spans="1:10" x14ac:dyDescent="0.2">
      <c r="A193" s="91" t="s">
        <v>197</v>
      </c>
      <c r="B193" t="s">
        <v>0</v>
      </c>
      <c r="C193" t="s">
        <v>111</v>
      </c>
      <c r="D193" t="s">
        <v>198</v>
      </c>
      <c r="E193" s="1">
        <f>1566.4+1527+1929.13+1906</f>
        <v>6928.5300000000007</v>
      </c>
      <c r="F193" s="92">
        <f t="shared" si="9"/>
        <v>9604.0199999999968</v>
      </c>
      <c r="G193" s="39"/>
      <c r="H193" s="18"/>
      <c r="J193" s="6"/>
    </row>
    <row r="194" spans="1:10" x14ac:dyDescent="0.2">
      <c r="A194" s="91">
        <v>44959</v>
      </c>
      <c r="B194" t="s">
        <v>0</v>
      </c>
      <c r="C194" t="s">
        <v>111</v>
      </c>
      <c r="D194" t="s">
        <v>202</v>
      </c>
      <c r="E194" s="1">
        <v>888</v>
      </c>
      <c r="F194" s="92">
        <f t="shared" si="9"/>
        <v>10492.019999999997</v>
      </c>
      <c r="G194" s="39"/>
      <c r="H194" s="18"/>
      <c r="J194" s="6"/>
    </row>
    <row r="195" spans="1:10" x14ac:dyDescent="0.2">
      <c r="A195" s="91">
        <v>44959</v>
      </c>
      <c r="B195" t="s">
        <v>0</v>
      </c>
      <c r="C195" t="s">
        <v>111</v>
      </c>
      <c r="D195" t="s">
        <v>199</v>
      </c>
      <c r="E195" s="1">
        <v>2339.6</v>
      </c>
      <c r="F195" s="92">
        <f t="shared" si="9"/>
        <v>12831.619999999997</v>
      </c>
      <c r="G195" s="39"/>
      <c r="H195" s="18"/>
      <c r="J195" s="6"/>
    </row>
    <row r="196" spans="1:10" x14ac:dyDescent="0.2">
      <c r="A196" s="91">
        <v>44970</v>
      </c>
      <c r="B196" t="s">
        <v>0</v>
      </c>
      <c r="C196" t="s">
        <v>111</v>
      </c>
      <c r="D196" t="s">
        <v>200</v>
      </c>
      <c r="E196" s="1">
        <v>1410</v>
      </c>
      <c r="F196" s="92">
        <f t="shared" si="9"/>
        <v>14241.619999999997</v>
      </c>
      <c r="G196" s="39"/>
      <c r="H196" s="18"/>
      <c r="J196" s="6"/>
    </row>
    <row r="197" spans="1:10" x14ac:dyDescent="0.2">
      <c r="A197" s="91">
        <v>44973</v>
      </c>
      <c r="B197" t="s">
        <v>0</v>
      </c>
      <c r="C197" t="s">
        <v>111</v>
      </c>
      <c r="D197" t="s">
        <v>202</v>
      </c>
      <c r="E197" s="1">
        <v>845</v>
      </c>
      <c r="F197" s="92">
        <f t="shared" si="9"/>
        <v>15086.619999999997</v>
      </c>
      <c r="G197" s="39"/>
      <c r="H197" s="18"/>
      <c r="J197" s="6"/>
    </row>
    <row r="198" spans="1:10" x14ac:dyDescent="0.2">
      <c r="A198" s="91">
        <v>44973</v>
      </c>
      <c r="B198" t="s">
        <v>26</v>
      </c>
      <c r="C198" t="s">
        <v>2</v>
      </c>
      <c r="D198" s="48" t="s">
        <v>201</v>
      </c>
      <c r="E198" s="1">
        <v>-646.20000000000005</v>
      </c>
      <c r="F198" s="92">
        <f t="shared" si="9"/>
        <v>14440.419999999996</v>
      </c>
      <c r="G198" s="39"/>
      <c r="H198" s="18"/>
      <c r="J198" s="6"/>
    </row>
    <row r="199" spans="1:10" x14ac:dyDescent="0.2">
      <c r="A199" s="91">
        <v>44986</v>
      </c>
      <c r="B199" t="s">
        <v>0</v>
      </c>
      <c r="C199" t="s">
        <v>111</v>
      </c>
      <c r="D199" t="s">
        <v>204</v>
      </c>
      <c r="E199" s="1">
        <v>1527</v>
      </c>
      <c r="F199" s="92">
        <f t="shared" si="9"/>
        <v>15967.419999999996</v>
      </c>
      <c r="G199" s="39"/>
      <c r="H199" s="18"/>
      <c r="J199" s="6"/>
    </row>
    <row r="200" spans="1:10" x14ac:dyDescent="0.2">
      <c r="A200" s="91">
        <v>44994</v>
      </c>
      <c r="B200" t="s">
        <v>0</v>
      </c>
      <c r="C200" t="s">
        <v>111</v>
      </c>
      <c r="D200" t="s">
        <v>205</v>
      </c>
      <c r="E200" s="1">
        <v>592</v>
      </c>
      <c r="F200" s="92">
        <f t="shared" si="9"/>
        <v>16559.419999999998</v>
      </c>
      <c r="G200" s="39"/>
      <c r="H200" s="18"/>
      <c r="J200" s="6"/>
    </row>
    <row r="201" spans="1:10" x14ac:dyDescent="0.2">
      <c r="A201" s="91">
        <v>45006</v>
      </c>
      <c r="B201" t="s">
        <v>26</v>
      </c>
      <c r="C201" t="s">
        <v>2</v>
      </c>
      <c r="D201" s="48" t="s">
        <v>203</v>
      </c>
      <c r="E201" s="1">
        <v>-795.67</v>
      </c>
      <c r="F201" s="92">
        <f t="shared" si="9"/>
        <v>15763.749999999998</v>
      </c>
      <c r="G201" s="39"/>
      <c r="H201" s="18"/>
      <c r="J201" s="6"/>
    </row>
    <row r="202" spans="1:10" x14ac:dyDescent="0.2">
      <c r="A202" s="91">
        <v>45023</v>
      </c>
      <c r="B202" t="s">
        <v>0</v>
      </c>
      <c r="C202" t="s">
        <v>111</v>
      </c>
      <c r="D202" t="s">
        <v>202</v>
      </c>
      <c r="E202" s="1">
        <v>1142</v>
      </c>
      <c r="F202" s="92">
        <f t="shared" si="9"/>
        <v>16905.75</v>
      </c>
      <c r="G202" s="39"/>
      <c r="H202" s="18"/>
      <c r="J202" s="6"/>
    </row>
    <row r="203" spans="1:10" x14ac:dyDescent="0.2">
      <c r="A203" s="91">
        <v>45026</v>
      </c>
      <c r="B203" t="s">
        <v>107</v>
      </c>
      <c r="C203" t="s">
        <v>4</v>
      </c>
      <c r="D203" s="49" t="s">
        <v>206</v>
      </c>
      <c r="E203" s="1">
        <v>-133.44</v>
      </c>
      <c r="F203" s="92">
        <f t="shared" si="9"/>
        <v>16772.310000000001</v>
      </c>
      <c r="G203" s="39"/>
      <c r="H203" s="18"/>
      <c r="J203" s="6"/>
    </row>
    <row r="204" spans="1:10" ht="16.25" customHeight="1" x14ac:dyDescent="0.2">
      <c r="A204" s="91">
        <v>45030</v>
      </c>
      <c r="B204" s="106" t="s">
        <v>226</v>
      </c>
      <c r="C204" s="51" t="s">
        <v>171</v>
      </c>
      <c r="D204" s="107" t="s">
        <v>210</v>
      </c>
      <c r="E204" s="101">
        <v>-194.45</v>
      </c>
      <c r="F204" s="92">
        <f t="shared" si="9"/>
        <v>16577.86</v>
      </c>
      <c r="G204" s="39">
        <f>SUM(E193+E194+E195+E196+E197+E199+E200+E202)</f>
        <v>15672.130000000001</v>
      </c>
      <c r="H204" s="103">
        <v>73</v>
      </c>
      <c r="J204" s="6"/>
    </row>
    <row r="205" spans="1:10" ht="16.25" customHeight="1" x14ac:dyDescent="0.2">
      <c r="A205" s="91">
        <v>45032</v>
      </c>
      <c r="B205" t="s">
        <v>26</v>
      </c>
      <c r="C205" t="s">
        <v>2</v>
      </c>
      <c r="D205" s="48" t="s">
        <v>218</v>
      </c>
      <c r="E205" s="1">
        <v>-785.57</v>
      </c>
      <c r="F205" s="92">
        <f>F204+E205</f>
        <v>15792.29</v>
      </c>
      <c r="G205" s="39"/>
      <c r="H205" s="18"/>
      <c r="J205" s="6"/>
    </row>
    <row r="206" spans="1:10" x14ac:dyDescent="0.2">
      <c r="A206" s="91">
        <v>45040</v>
      </c>
      <c r="B206" t="s">
        <v>0</v>
      </c>
      <c r="C206" t="s">
        <v>111</v>
      </c>
      <c r="D206" t="s">
        <v>217</v>
      </c>
      <c r="E206" s="1">
        <v>183</v>
      </c>
      <c r="F206" s="92">
        <f>F205+E206</f>
        <v>15975.29</v>
      </c>
      <c r="G206" s="39"/>
      <c r="H206" s="18"/>
      <c r="J206" s="6"/>
    </row>
    <row r="207" spans="1:10" x14ac:dyDescent="0.2">
      <c r="A207" s="91">
        <v>45049</v>
      </c>
      <c r="B207" t="s">
        <v>0</v>
      </c>
      <c r="C207" t="s">
        <v>111</v>
      </c>
      <c r="D207" t="s">
        <v>219</v>
      </c>
      <c r="E207" s="1">
        <v>158</v>
      </c>
      <c r="F207" s="92">
        <f>F206+E207</f>
        <v>16133.29</v>
      </c>
      <c r="G207" s="39"/>
      <c r="H207" s="18"/>
      <c r="J207" s="6"/>
    </row>
    <row r="208" spans="1:10" x14ac:dyDescent="0.2">
      <c r="A208" s="91">
        <v>45062</v>
      </c>
      <c r="B208" t="s">
        <v>26</v>
      </c>
      <c r="C208" t="s">
        <v>2</v>
      </c>
      <c r="D208" s="48" t="s">
        <v>220</v>
      </c>
      <c r="E208" s="1">
        <v>-777.52</v>
      </c>
      <c r="F208" s="92">
        <f>F207+E208</f>
        <v>15355.77</v>
      </c>
      <c r="G208" s="39"/>
      <c r="H208" s="18"/>
      <c r="J208" s="6"/>
    </row>
    <row r="209" spans="1:10" x14ac:dyDescent="0.2">
      <c r="A209" s="91">
        <v>45071</v>
      </c>
      <c r="B209" t="s">
        <v>224</v>
      </c>
      <c r="C209" t="s">
        <v>13</v>
      </c>
      <c r="D209" s="69" t="s">
        <v>225</v>
      </c>
      <c r="E209" s="1">
        <v>-701.82</v>
      </c>
      <c r="F209" s="92">
        <f t="shared" ref="F209:F226" si="10">F208+E209</f>
        <v>14653.95</v>
      </c>
      <c r="G209" s="39"/>
      <c r="H209" s="18"/>
      <c r="J209" s="6"/>
    </row>
    <row r="210" spans="1:10" x14ac:dyDescent="0.2">
      <c r="A210" s="91">
        <v>45084</v>
      </c>
      <c r="B210" t="s">
        <v>107</v>
      </c>
      <c r="C210" t="s">
        <v>4</v>
      </c>
      <c r="D210" s="49" t="s">
        <v>228</v>
      </c>
      <c r="E210" s="1">
        <v>-133.44</v>
      </c>
      <c r="F210" s="92">
        <f t="shared" si="10"/>
        <v>14520.51</v>
      </c>
      <c r="G210" s="39"/>
      <c r="H210" s="18"/>
      <c r="J210" s="6"/>
    </row>
    <row r="211" spans="1:10" x14ac:dyDescent="0.2">
      <c r="A211" s="91">
        <v>45090</v>
      </c>
      <c r="B211" t="s">
        <v>0</v>
      </c>
      <c r="C211" t="s">
        <v>111</v>
      </c>
      <c r="D211" t="s">
        <v>223</v>
      </c>
      <c r="E211" s="1">
        <v>592</v>
      </c>
      <c r="F211" s="92">
        <f t="shared" si="10"/>
        <v>15112.51</v>
      </c>
      <c r="G211" s="39"/>
      <c r="H211" s="18"/>
      <c r="J211" s="6"/>
    </row>
    <row r="212" spans="1:10" x14ac:dyDescent="0.2">
      <c r="A212" s="91">
        <v>45093</v>
      </c>
      <c r="B212" t="s">
        <v>26</v>
      </c>
      <c r="C212" t="s">
        <v>2</v>
      </c>
      <c r="D212" s="48" t="s">
        <v>221</v>
      </c>
      <c r="E212" s="1">
        <v>-774.56</v>
      </c>
      <c r="F212" s="92">
        <f t="shared" si="10"/>
        <v>14337.95</v>
      </c>
      <c r="G212" s="39"/>
      <c r="H212" s="18"/>
      <c r="J212" s="6"/>
    </row>
    <row r="213" spans="1:10" ht="17" x14ac:dyDescent="0.2">
      <c r="A213" s="91">
        <v>45093</v>
      </c>
      <c r="B213" t="s">
        <v>107</v>
      </c>
      <c r="C213" t="s">
        <v>4</v>
      </c>
      <c r="D213" s="49" t="s">
        <v>222</v>
      </c>
      <c r="E213" s="1">
        <v>-133.44</v>
      </c>
      <c r="F213" s="92">
        <f t="shared" si="10"/>
        <v>14204.51</v>
      </c>
      <c r="G213" s="39" t="s">
        <v>236</v>
      </c>
      <c r="H213" s="18"/>
      <c r="J213" s="6"/>
    </row>
    <row r="214" spans="1:10" ht="17.5" customHeight="1" thickBot="1" x14ac:dyDescent="0.25">
      <c r="A214" s="91">
        <v>45112</v>
      </c>
      <c r="B214" s="100" t="s">
        <v>235</v>
      </c>
      <c r="C214" s="51" t="s">
        <v>111</v>
      </c>
      <c r="D214" s="99" t="s">
        <v>230</v>
      </c>
      <c r="E214" s="101">
        <v>-1000</v>
      </c>
      <c r="F214" s="92">
        <f t="shared" si="10"/>
        <v>13204.51</v>
      </c>
      <c r="G214" s="39"/>
      <c r="H214" s="18"/>
      <c r="J214" s="6"/>
    </row>
    <row r="215" spans="1:10" x14ac:dyDescent="0.2">
      <c r="A215" s="91">
        <v>45114</v>
      </c>
      <c r="B215" t="s">
        <v>107</v>
      </c>
      <c r="C215" t="s">
        <v>4</v>
      </c>
      <c r="D215" s="49" t="s">
        <v>229</v>
      </c>
      <c r="E215" s="1">
        <v>-133.44</v>
      </c>
      <c r="F215" s="92">
        <f t="shared" si="10"/>
        <v>13071.07</v>
      </c>
      <c r="G215" s="39"/>
      <c r="H215" s="18"/>
      <c r="J215" s="6"/>
    </row>
    <row r="216" spans="1:10" x14ac:dyDescent="0.2">
      <c r="A216" s="91">
        <v>45117</v>
      </c>
      <c r="B216" t="s">
        <v>0</v>
      </c>
      <c r="C216" t="s">
        <v>111</v>
      </c>
      <c r="D216" t="s">
        <v>227</v>
      </c>
      <c r="E216" s="1">
        <v>300</v>
      </c>
      <c r="F216" s="92">
        <f t="shared" si="10"/>
        <v>13371.07</v>
      </c>
      <c r="G216" s="39"/>
      <c r="H216" s="18"/>
      <c r="J216" s="6"/>
    </row>
    <row r="217" spans="1:10" x14ac:dyDescent="0.2">
      <c r="A217" s="91">
        <v>45120</v>
      </c>
      <c r="B217" t="s">
        <v>107</v>
      </c>
      <c r="C217" t="s">
        <v>233</v>
      </c>
      <c r="D217" s="53" t="s">
        <v>184</v>
      </c>
      <c r="E217" s="1">
        <v>-74.72</v>
      </c>
      <c r="F217" s="92">
        <f t="shared" si="10"/>
        <v>13296.35</v>
      </c>
      <c r="G217" s="39"/>
      <c r="H217" s="18"/>
      <c r="J217" s="6"/>
    </row>
    <row r="218" spans="1:10" x14ac:dyDescent="0.2">
      <c r="A218" s="91">
        <v>45121</v>
      </c>
      <c r="B218" t="s">
        <v>107</v>
      </c>
      <c r="C218" t="s">
        <v>233</v>
      </c>
      <c r="D218" s="53" t="s">
        <v>184</v>
      </c>
      <c r="E218" s="1">
        <v>-50.68</v>
      </c>
      <c r="F218" s="92">
        <f t="shared" si="10"/>
        <v>13245.67</v>
      </c>
      <c r="G218" s="39"/>
      <c r="H218" s="18"/>
      <c r="J218" s="6"/>
    </row>
    <row r="219" spans="1:10" x14ac:dyDescent="0.2">
      <c r="A219" s="91">
        <v>45124</v>
      </c>
      <c r="B219" t="s">
        <v>107</v>
      </c>
      <c r="C219" t="s">
        <v>32</v>
      </c>
      <c r="D219" s="53" t="s">
        <v>234</v>
      </c>
      <c r="E219" s="1">
        <v>-72.599999999999994</v>
      </c>
      <c r="F219" s="92">
        <f t="shared" si="10"/>
        <v>13173.07</v>
      </c>
      <c r="G219" s="39"/>
      <c r="H219" s="18"/>
      <c r="J219" s="6"/>
    </row>
    <row r="220" spans="1:10" ht="17" x14ac:dyDescent="0.2">
      <c r="A220" s="91">
        <v>45125</v>
      </c>
      <c r="B220" t="s">
        <v>231</v>
      </c>
      <c r="C220" t="s">
        <v>2</v>
      </c>
      <c r="D220" s="48" t="s">
        <v>232</v>
      </c>
      <c r="E220" s="1">
        <v>-764.45</v>
      </c>
      <c r="F220" s="92">
        <f t="shared" si="10"/>
        <v>12408.619999999999</v>
      </c>
      <c r="G220" s="39" t="s">
        <v>236</v>
      </c>
      <c r="H220" s="18" t="s">
        <v>66</v>
      </c>
      <c r="J220" s="6"/>
    </row>
    <row r="221" spans="1:10" ht="17" x14ac:dyDescent="0.2">
      <c r="A221" s="91">
        <v>45128</v>
      </c>
      <c r="B221" t="s">
        <v>239</v>
      </c>
      <c r="C221" t="s">
        <v>13</v>
      </c>
      <c r="D221" s="102" t="s">
        <v>240</v>
      </c>
      <c r="E221" s="1">
        <v>-400</v>
      </c>
      <c r="F221" s="92">
        <f>F220+E221</f>
        <v>12008.619999999999</v>
      </c>
      <c r="G221" s="39">
        <f>SUM(E206+E207+E211+E216)</f>
        <v>1233</v>
      </c>
      <c r="H221" s="103">
        <v>8</v>
      </c>
      <c r="J221" s="6"/>
    </row>
    <row r="222" spans="1:10" x14ac:dyDescent="0.2">
      <c r="A222" s="91">
        <v>45131</v>
      </c>
      <c r="B222" t="s">
        <v>0</v>
      </c>
      <c r="C222" t="s">
        <v>111</v>
      </c>
      <c r="D222" t="s">
        <v>243</v>
      </c>
      <c r="E222" s="1">
        <v>927</v>
      </c>
      <c r="F222" s="92">
        <f t="shared" si="10"/>
        <v>12935.619999999999</v>
      </c>
      <c r="G222" s="39"/>
      <c r="H222" s="18"/>
      <c r="J222" s="6"/>
    </row>
    <row r="223" spans="1:10" x14ac:dyDescent="0.2">
      <c r="A223" s="91">
        <v>45145</v>
      </c>
      <c r="B223" t="s">
        <v>0</v>
      </c>
      <c r="C223" t="s">
        <v>111</v>
      </c>
      <c r="D223" t="s">
        <v>242</v>
      </c>
      <c r="E223" s="1">
        <v>805</v>
      </c>
      <c r="F223" s="92">
        <f t="shared" si="10"/>
        <v>13740.619999999999</v>
      </c>
      <c r="G223" s="39"/>
      <c r="H223" s="72" t="s">
        <v>66</v>
      </c>
      <c r="J223" s="6"/>
    </row>
    <row r="224" spans="1:10" ht="18.5" customHeight="1" x14ac:dyDescent="0.2">
      <c r="A224" s="91">
        <v>45149</v>
      </c>
      <c r="B224" t="s">
        <v>107</v>
      </c>
      <c r="C224" t="s">
        <v>4</v>
      </c>
      <c r="D224" s="49" t="s">
        <v>244</v>
      </c>
      <c r="E224" s="1">
        <v>-133.44</v>
      </c>
      <c r="F224" s="92">
        <f t="shared" si="10"/>
        <v>13607.179999999998</v>
      </c>
      <c r="G224" s="39" t="s">
        <v>246</v>
      </c>
      <c r="H224" s="72"/>
      <c r="J224" s="6"/>
    </row>
    <row r="225" spans="1:11" x14ac:dyDescent="0.2">
      <c r="A225" s="91">
        <v>45154</v>
      </c>
      <c r="B225" t="s">
        <v>231</v>
      </c>
      <c r="C225" t="s">
        <v>2</v>
      </c>
      <c r="D225" s="48" t="s">
        <v>245</v>
      </c>
      <c r="E225" s="1">
        <v>-761.89</v>
      </c>
      <c r="F225" s="92">
        <f t="shared" si="10"/>
        <v>12845.289999999999</v>
      </c>
      <c r="G225" s="39"/>
      <c r="H225" s="72"/>
      <c r="J225" s="6"/>
    </row>
    <row r="226" spans="1:11" ht="17" thickBot="1" x14ac:dyDescent="0.25">
      <c r="A226" s="93">
        <v>45156</v>
      </c>
      <c r="B226" s="75" t="s">
        <v>0</v>
      </c>
      <c r="C226" s="75" t="s">
        <v>111</v>
      </c>
      <c r="D226" s="75" t="s">
        <v>251</v>
      </c>
      <c r="E226" s="67">
        <v>805</v>
      </c>
      <c r="F226" s="108">
        <f t="shared" si="10"/>
        <v>13650.289999999999</v>
      </c>
      <c r="G226" s="39"/>
      <c r="H226" s="72"/>
      <c r="J226" s="6"/>
    </row>
    <row r="227" spans="1:11" x14ac:dyDescent="0.2">
      <c r="A227" s="4"/>
      <c r="E227" s="1"/>
      <c r="F227" s="65" t="s">
        <v>66</v>
      </c>
      <c r="G227" s="39"/>
      <c r="H227" s="72">
        <f>F225-H228</f>
        <v>0</v>
      </c>
      <c r="J227" s="6"/>
    </row>
    <row r="228" spans="1:11" x14ac:dyDescent="0.2">
      <c r="A228" s="4"/>
      <c r="D228" t="s">
        <v>66</v>
      </c>
      <c r="E228" s="1" t="s">
        <v>66</v>
      </c>
      <c r="F228" s="17" t="s">
        <v>66</v>
      </c>
      <c r="G228" s="39">
        <f>E222+E223+E226</f>
        <v>2537</v>
      </c>
      <c r="H228" s="72">
        <v>12845.29</v>
      </c>
      <c r="J228" s="6"/>
    </row>
    <row r="229" spans="1:11" x14ac:dyDescent="0.2">
      <c r="A229" s="4">
        <v>45163</v>
      </c>
      <c r="B229" t="s">
        <v>0</v>
      </c>
      <c r="C229" t="s">
        <v>111</v>
      </c>
      <c r="D229" t="s">
        <v>252</v>
      </c>
      <c r="E229" s="1">
        <v>296</v>
      </c>
      <c r="F229" s="17">
        <f>F226+E229</f>
        <v>13946.289999999999</v>
      </c>
      <c r="G229" s="39"/>
      <c r="H229" s="72"/>
      <c r="J229" s="6"/>
    </row>
    <row r="230" spans="1:11" x14ac:dyDescent="0.2">
      <c r="A230" s="4">
        <v>45176</v>
      </c>
      <c r="B230" t="s">
        <v>107</v>
      </c>
      <c r="C230" t="s">
        <v>4</v>
      </c>
      <c r="D230" t="s">
        <v>159</v>
      </c>
      <c r="E230" s="1">
        <v>-133.44</v>
      </c>
      <c r="F230" s="119">
        <v>13812.85</v>
      </c>
      <c r="G230" s="39"/>
      <c r="H230" s="72"/>
      <c r="J230" s="6"/>
    </row>
    <row r="231" spans="1:11" x14ac:dyDescent="0.2">
      <c r="A231" s="4">
        <v>45187</v>
      </c>
      <c r="B231" t="s">
        <v>253</v>
      </c>
      <c r="C231" t="s">
        <v>111</v>
      </c>
      <c r="D231" t="s">
        <v>252</v>
      </c>
      <c r="E231" s="1">
        <v>225.2</v>
      </c>
      <c r="F231" s="119">
        <v>14038.05</v>
      </c>
      <c r="G231" s="39"/>
      <c r="H231" s="72"/>
      <c r="J231" s="6"/>
    </row>
    <row r="232" spans="1:11" ht="17" x14ac:dyDescent="0.2">
      <c r="A232" s="4">
        <v>45187</v>
      </c>
      <c r="B232" t="s">
        <v>231</v>
      </c>
      <c r="C232" t="s">
        <v>2</v>
      </c>
      <c r="D232" t="s">
        <v>254</v>
      </c>
      <c r="E232" s="1">
        <v>-785.57</v>
      </c>
      <c r="F232" s="119">
        <v>13252.48</v>
      </c>
      <c r="G232" s="39" t="s">
        <v>66</v>
      </c>
      <c r="H232" s="40" t="s">
        <v>66</v>
      </c>
      <c r="I232" s="1" t="s">
        <v>66</v>
      </c>
      <c r="J232" s="6"/>
    </row>
    <row r="233" spans="1:11" x14ac:dyDescent="0.2">
      <c r="A233" s="4">
        <v>45208</v>
      </c>
      <c r="B233" t="s">
        <v>0</v>
      </c>
      <c r="C233" t="s">
        <v>111</v>
      </c>
      <c r="D233" t="s">
        <v>255</v>
      </c>
      <c r="E233" s="1">
        <v>83</v>
      </c>
      <c r="F233" s="119">
        <v>13335.48</v>
      </c>
      <c r="G233" s="39"/>
      <c r="H233" s="40"/>
      <c r="I233" s="1"/>
      <c r="J233" s="6"/>
    </row>
    <row r="234" spans="1:11" x14ac:dyDescent="0.2">
      <c r="A234" s="4">
        <v>45216</v>
      </c>
      <c r="B234" t="s">
        <v>26</v>
      </c>
      <c r="C234" t="s">
        <v>259</v>
      </c>
      <c r="D234" t="s">
        <v>260</v>
      </c>
      <c r="E234" s="1">
        <v>-2996</v>
      </c>
      <c r="F234" s="17">
        <v>10339.48</v>
      </c>
      <c r="G234" s="39"/>
      <c r="H234" s="40"/>
      <c r="I234" s="1"/>
      <c r="J234" s="6"/>
    </row>
    <row r="235" spans="1:11" ht="34" x14ac:dyDescent="0.2">
      <c r="A235" s="4"/>
      <c r="E235" s="1"/>
      <c r="F235" s="17"/>
      <c r="G235" s="39">
        <f>G204+G221+G228+E229+E231+E233</f>
        <v>20046.330000000002</v>
      </c>
      <c r="H235" s="40" t="s">
        <v>256</v>
      </c>
      <c r="I235" s="1"/>
      <c r="J235" s="6"/>
    </row>
    <row r="236" spans="1:11" ht="17" thickBot="1" x14ac:dyDescent="0.25">
      <c r="A236" s="4"/>
      <c r="E236" s="1"/>
      <c r="F236" s="17"/>
      <c r="G236" s="39"/>
      <c r="H236" s="40"/>
      <c r="I236" s="1"/>
      <c r="J236" s="6"/>
    </row>
    <row r="237" spans="1:11" ht="19" x14ac:dyDescent="0.2">
      <c r="A237" s="4"/>
      <c r="C237" t="s">
        <v>66</v>
      </c>
      <c r="D237" s="121" t="s">
        <v>207</v>
      </c>
      <c r="E237" s="122" t="s">
        <v>172</v>
      </c>
      <c r="F237" s="142" t="s">
        <v>66</v>
      </c>
      <c r="G237" s="39"/>
      <c r="H237" s="40"/>
      <c r="I237" s="1"/>
      <c r="J237" s="6"/>
    </row>
    <row r="238" spans="1:11" x14ac:dyDescent="0.2">
      <c r="A238" s="4"/>
      <c r="C238" t="s">
        <v>66</v>
      </c>
      <c r="D238" s="123" t="s">
        <v>191</v>
      </c>
      <c r="E238" s="124">
        <f>E191+E198+E201+E205+E208+E212+E220+E225+E232</f>
        <v>-6759.2800000000007</v>
      </c>
      <c r="F238" s="119" t="s">
        <v>66</v>
      </c>
      <c r="G238" s="23"/>
      <c r="H238" s="40"/>
      <c r="J238" s="6"/>
    </row>
    <row r="239" spans="1:11" ht="32.5" customHeight="1" x14ac:dyDescent="0.2">
      <c r="A239" s="4"/>
      <c r="C239" t="s">
        <v>66</v>
      </c>
      <c r="D239" s="125" t="s">
        <v>4</v>
      </c>
      <c r="E239" s="124">
        <f>E203+E210+E213+E215+E224+E230</f>
        <v>-800.6400000000001</v>
      </c>
      <c r="F239" s="119" t="s">
        <v>66</v>
      </c>
      <c r="G239" s="118"/>
      <c r="H239" s="118"/>
      <c r="I239" s="141"/>
      <c r="J239" s="142"/>
      <c r="K239" s="143"/>
    </row>
    <row r="240" spans="1:11" x14ac:dyDescent="0.2">
      <c r="A240" s="4"/>
      <c r="C240" t="s">
        <v>66</v>
      </c>
      <c r="D240" s="126" t="s">
        <v>155</v>
      </c>
      <c r="E240" s="124">
        <f>E189+E190+E217+E218+E219</f>
        <v>-292.61</v>
      </c>
      <c r="F240" s="119" t="s">
        <v>66</v>
      </c>
      <c r="G240" s="74"/>
      <c r="H240" s="144"/>
      <c r="I240" s="52"/>
      <c r="J240" s="1"/>
      <c r="K240" s="119"/>
    </row>
    <row r="241" spans="1:11" x14ac:dyDescent="0.2">
      <c r="A241" s="4"/>
      <c r="C241" t="s">
        <v>66</v>
      </c>
      <c r="D241" s="127" t="s">
        <v>237</v>
      </c>
      <c r="E241" s="124">
        <f>E204+E214</f>
        <v>-1194.45</v>
      </c>
      <c r="F241" s="119" t="s">
        <v>66</v>
      </c>
      <c r="G241" s="23"/>
      <c r="H241" s="40"/>
      <c r="I241" s="52"/>
      <c r="J241" s="1"/>
      <c r="K241" s="119"/>
    </row>
    <row r="242" spans="1:11" x14ac:dyDescent="0.2">
      <c r="A242" s="4"/>
      <c r="C242" t="s">
        <v>66</v>
      </c>
      <c r="D242" s="128" t="s">
        <v>209</v>
      </c>
      <c r="E242" s="124">
        <f>E192</f>
        <v>-809.95</v>
      </c>
      <c r="F242" s="119" t="s">
        <v>66</v>
      </c>
      <c r="G242" s="23"/>
      <c r="H242" s="40"/>
      <c r="I242" s="52"/>
      <c r="J242" s="1"/>
      <c r="K242" s="119"/>
    </row>
    <row r="243" spans="1:11" ht="17" x14ac:dyDescent="0.2">
      <c r="A243" s="4"/>
      <c r="C243" t="s">
        <v>66</v>
      </c>
      <c r="D243" s="129" t="s">
        <v>211</v>
      </c>
      <c r="E243" s="124">
        <f>0</f>
        <v>0</v>
      </c>
      <c r="F243" s="119" t="s">
        <v>66</v>
      </c>
      <c r="G243" s="23"/>
      <c r="H243" s="40"/>
      <c r="I243" s="52"/>
      <c r="J243" s="1"/>
      <c r="K243" s="119"/>
    </row>
    <row r="244" spans="1:11" ht="34" x14ac:dyDescent="0.2">
      <c r="A244" s="4"/>
      <c r="D244" s="130" t="s">
        <v>238</v>
      </c>
      <c r="E244" s="131">
        <f>E221</f>
        <v>-400</v>
      </c>
      <c r="F244" s="119"/>
      <c r="G244" s="23"/>
      <c r="H244" s="40"/>
      <c r="I244" s="52"/>
      <c r="J244" s="1"/>
      <c r="K244" s="119"/>
    </row>
    <row r="245" spans="1:11" x14ac:dyDescent="0.2">
      <c r="A245" s="4"/>
      <c r="C245" t="s">
        <v>66</v>
      </c>
      <c r="D245" s="132" t="s">
        <v>186</v>
      </c>
      <c r="E245" s="124">
        <v>0</v>
      </c>
      <c r="F245" s="119" t="s">
        <v>66</v>
      </c>
      <c r="G245" s="23"/>
      <c r="H245" s="40"/>
      <c r="I245" s="52"/>
      <c r="J245" s="1"/>
      <c r="K245" s="119"/>
    </row>
    <row r="246" spans="1:11" x14ac:dyDescent="0.2">
      <c r="A246" s="4"/>
      <c r="C246" t="s">
        <v>66</v>
      </c>
      <c r="D246" s="133" t="s">
        <v>160</v>
      </c>
      <c r="E246" s="124">
        <v>0</v>
      </c>
      <c r="F246" s="119" t="s">
        <v>66</v>
      </c>
      <c r="G246" s="23"/>
      <c r="H246" s="40"/>
      <c r="I246" s="52"/>
      <c r="J246" s="1"/>
      <c r="K246" s="119"/>
    </row>
    <row r="247" spans="1:11" x14ac:dyDescent="0.2">
      <c r="A247" s="4"/>
      <c r="C247" t="s">
        <v>66</v>
      </c>
      <c r="D247" s="127" t="s">
        <v>208</v>
      </c>
      <c r="E247" s="124">
        <v>0</v>
      </c>
      <c r="F247" s="119" t="s">
        <v>66</v>
      </c>
      <c r="G247" s="23"/>
      <c r="H247" s="40"/>
      <c r="I247" s="52"/>
      <c r="J247" s="1"/>
      <c r="K247" s="119"/>
    </row>
    <row r="248" spans="1:11" ht="13.25" customHeight="1" x14ac:dyDescent="0.2">
      <c r="A248" s="4"/>
      <c r="C248" t="s">
        <v>66</v>
      </c>
      <c r="D248" s="134" t="s">
        <v>175</v>
      </c>
      <c r="E248" s="124">
        <f>E209</f>
        <v>-701.82</v>
      </c>
      <c r="F248" s="119" t="s">
        <v>66</v>
      </c>
      <c r="G248" s="23"/>
      <c r="H248" s="40"/>
      <c r="I248" s="52"/>
      <c r="J248" s="1"/>
      <c r="K248" s="119"/>
    </row>
    <row r="249" spans="1:11" x14ac:dyDescent="0.2">
      <c r="A249" s="4"/>
      <c r="C249" t="s">
        <v>66</v>
      </c>
      <c r="D249" s="135" t="s">
        <v>215</v>
      </c>
      <c r="E249" s="124">
        <v>0</v>
      </c>
      <c r="F249" s="119" t="s">
        <v>66</v>
      </c>
      <c r="G249" s="23"/>
      <c r="H249" s="40"/>
      <c r="I249" s="52"/>
      <c r="J249" s="1"/>
      <c r="K249" s="119"/>
    </row>
    <row r="250" spans="1:11" x14ac:dyDescent="0.2">
      <c r="A250" s="4"/>
      <c r="C250" t="s">
        <v>66</v>
      </c>
      <c r="D250" s="136" t="s">
        <v>192</v>
      </c>
      <c r="E250" s="124">
        <f>SUM(E239:E249)</f>
        <v>-4199.4699999999993</v>
      </c>
      <c r="F250" s="120" t="s">
        <v>66</v>
      </c>
      <c r="G250" s="23"/>
      <c r="H250" s="40"/>
      <c r="I250" s="52"/>
      <c r="J250" s="1"/>
      <c r="K250" s="119"/>
    </row>
    <row r="251" spans="1:11" x14ac:dyDescent="0.2">
      <c r="A251" s="4"/>
      <c r="D251" s="137" t="s">
        <v>257</v>
      </c>
      <c r="E251" s="138">
        <f>E238+E250+E234</f>
        <v>-13954.75</v>
      </c>
      <c r="F251" s="1" t="s">
        <v>66</v>
      </c>
      <c r="G251" s="23"/>
      <c r="H251" s="40"/>
      <c r="I251" s="52"/>
      <c r="J251" s="1"/>
      <c r="K251" s="119"/>
    </row>
    <row r="252" spans="1:11" ht="17" thickBot="1" x14ac:dyDescent="0.25">
      <c r="A252" s="4" t="s">
        <v>66</v>
      </c>
      <c r="B252" t="s">
        <v>66</v>
      </c>
      <c r="C252" t="s">
        <v>66</v>
      </c>
      <c r="D252" s="139" t="s">
        <v>247</v>
      </c>
      <c r="E252" s="140">
        <f>G235</f>
        <v>20046.330000000002</v>
      </c>
      <c r="G252" s="74"/>
      <c r="H252" s="144"/>
      <c r="I252" s="52"/>
      <c r="J252" s="1"/>
      <c r="K252" s="1"/>
    </row>
    <row r="253" spans="1:11" x14ac:dyDescent="0.2">
      <c r="A253" s="4"/>
      <c r="D253" t="s">
        <v>66</v>
      </c>
      <c r="E253" s="1" t="s">
        <v>66</v>
      </c>
      <c r="G253" s="74"/>
      <c r="H253" s="144"/>
      <c r="J253" s="6"/>
    </row>
    <row r="254" spans="1:11" x14ac:dyDescent="0.2">
      <c r="A254" s="4"/>
      <c r="F254" t="s">
        <v>66</v>
      </c>
    </row>
    <row r="255" spans="1:11" ht="17" x14ac:dyDescent="0.2">
      <c r="A255" s="4"/>
      <c r="E255" s="1"/>
      <c r="G255" s="23" t="s">
        <v>66</v>
      </c>
    </row>
    <row r="256" spans="1:11" x14ac:dyDescent="0.2">
      <c r="A256" s="4"/>
      <c r="E256" s="1"/>
    </row>
    <row r="257" spans="1:12" x14ac:dyDescent="0.2">
      <c r="A257" s="4"/>
      <c r="E257" s="1"/>
    </row>
    <row r="258" spans="1:12" x14ac:dyDescent="0.2">
      <c r="A258" s="4"/>
      <c r="B258" s="2"/>
      <c r="D258" s="30" t="s">
        <v>99</v>
      </c>
      <c r="E258" s="90">
        <v>45156</v>
      </c>
      <c r="F258" s="116"/>
    </row>
    <row r="259" spans="1:12" ht="19" x14ac:dyDescent="0.35">
      <c r="A259" s="4"/>
      <c r="B259" s="2"/>
      <c r="D259" s="31" t="s">
        <v>178</v>
      </c>
      <c r="E259" s="146">
        <f>F234</f>
        <v>10339.48</v>
      </c>
      <c r="F259" s="81" t="s">
        <v>66</v>
      </c>
    </row>
    <row r="260" spans="1:12" ht="20" x14ac:dyDescent="0.35">
      <c r="A260" s="4"/>
      <c r="B260" s="2"/>
      <c r="D260" s="31" t="s">
        <v>179</v>
      </c>
      <c r="E260" s="33">
        <v>1909.61</v>
      </c>
      <c r="F260" s="81" t="s">
        <v>66</v>
      </c>
      <c r="G260" s="12" t="s">
        <v>71</v>
      </c>
      <c r="H260" t="s">
        <v>66</v>
      </c>
      <c r="I260" s="2"/>
      <c r="J260" s="81" t="s">
        <v>66</v>
      </c>
      <c r="K260" s="3"/>
      <c r="L260" t="s">
        <v>66</v>
      </c>
    </row>
    <row r="261" spans="1:12" ht="19" x14ac:dyDescent="0.35">
      <c r="B261" s="68" t="s">
        <v>66</v>
      </c>
      <c r="D261" s="31" t="s">
        <v>180</v>
      </c>
      <c r="E261" s="33">
        <v>10777.54</v>
      </c>
      <c r="F261" s="81" t="s">
        <v>66</v>
      </c>
      <c r="H261" s="6" t="s">
        <v>66</v>
      </c>
      <c r="I261" s="2"/>
      <c r="J261" s="81" t="s">
        <v>66</v>
      </c>
      <c r="K261" t="s">
        <v>66</v>
      </c>
      <c r="L261" s="6" t="s">
        <v>66</v>
      </c>
    </row>
    <row r="262" spans="1:12" ht="19" x14ac:dyDescent="0.35">
      <c r="B262" s="2"/>
      <c r="D262" s="34" t="s">
        <v>181</v>
      </c>
      <c r="E262" s="80">
        <f>E259+E260+E261</f>
        <v>23026.63</v>
      </c>
      <c r="F262" s="117" t="s">
        <v>66</v>
      </c>
      <c r="H262" s="6" t="s">
        <v>66</v>
      </c>
      <c r="I262" s="2"/>
      <c r="J262" s="81" t="s">
        <v>66</v>
      </c>
      <c r="K262" t="s">
        <v>66</v>
      </c>
      <c r="L262" s="6" t="s">
        <v>66</v>
      </c>
    </row>
    <row r="263" spans="1:12" ht="20" x14ac:dyDescent="0.35">
      <c r="B263" s="2"/>
      <c r="E263" s="32"/>
      <c r="F263" s="32"/>
      <c r="G263" s="12" t="s">
        <v>66</v>
      </c>
      <c r="H263" s="6" t="s">
        <v>66</v>
      </c>
      <c r="I263" s="2"/>
      <c r="J263" s="81" t="s">
        <v>66</v>
      </c>
      <c r="K263" s="3"/>
    </row>
    <row r="264" spans="1:12" ht="20" x14ac:dyDescent="0.35">
      <c r="B264" s="2"/>
      <c r="D264" s="77" t="s">
        <v>248</v>
      </c>
      <c r="E264" s="78"/>
      <c r="F264" s="32"/>
      <c r="G264" s="12" t="s">
        <v>66</v>
      </c>
      <c r="H264" s="1" t="s">
        <v>66</v>
      </c>
      <c r="J264" s="81" t="s">
        <v>66</v>
      </c>
    </row>
    <row r="265" spans="1:12" ht="19" x14ac:dyDescent="0.35">
      <c r="B265" s="2"/>
      <c r="D265" s="31" t="s">
        <v>140</v>
      </c>
      <c r="E265" s="79">
        <v>123.5</v>
      </c>
      <c r="F265" s="32"/>
      <c r="G265" s="12"/>
      <c r="J265" s="81" t="s">
        <v>66</v>
      </c>
      <c r="K265" t="s">
        <v>66</v>
      </c>
      <c r="L265" s="6" t="s">
        <v>66</v>
      </c>
    </row>
    <row r="266" spans="1:12" ht="20" x14ac:dyDescent="0.35">
      <c r="B266" s="2"/>
      <c r="D266" s="31" t="s">
        <v>249</v>
      </c>
      <c r="E266" s="79">
        <v>27.5</v>
      </c>
      <c r="F266" s="32"/>
      <c r="G266" s="12" t="s">
        <v>66</v>
      </c>
      <c r="H266" s="6" t="s">
        <v>66</v>
      </c>
      <c r="J266" s="81" t="s">
        <v>66</v>
      </c>
    </row>
    <row r="267" spans="1:12" ht="19" x14ac:dyDescent="0.35">
      <c r="B267" s="2"/>
      <c r="D267" s="31" t="s">
        <v>241</v>
      </c>
      <c r="E267" s="79">
        <v>17.5</v>
      </c>
      <c r="F267" s="32"/>
      <c r="G267" s="12"/>
      <c r="H267" s="6"/>
      <c r="J267" s="81" t="s">
        <v>66</v>
      </c>
    </row>
    <row r="268" spans="1:12" ht="19" x14ac:dyDescent="0.35">
      <c r="B268" s="2"/>
      <c r="D268" s="31" t="s">
        <v>193</v>
      </c>
      <c r="E268" s="33">
        <f>9620.53-2537</f>
        <v>7083.5300000000007</v>
      </c>
      <c r="F268" s="32"/>
      <c r="G268" s="12"/>
      <c r="H268" s="6"/>
      <c r="J268" s="81" t="s">
        <v>66</v>
      </c>
    </row>
    <row r="269" spans="1:12" ht="20" x14ac:dyDescent="0.35">
      <c r="B269" s="2"/>
      <c r="D269" s="34" t="s">
        <v>214</v>
      </c>
      <c r="E269" s="80">
        <f>5997.5-2537</f>
        <v>3460.5</v>
      </c>
      <c r="F269" s="32"/>
      <c r="G269" s="45" t="s">
        <v>66</v>
      </c>
      <c r="H269" s="6"/>
      <c r="J269" s="81" t="s">
        <v>66</v>
      </c>
    </row>
    <row r="270" spans="1:12" ht="19" x14ac:dyDescent="0.35">
      <c r="B270" s="2"/>
      <c r="D270" s="34" t="s">
        <v>216</v>
      </c>
      <c r="E270" s="80">
        <f>E268-E269</f>
        <v>3623.0300000000007</v>
      </c>
      <c r="F270" s="32"/>
      <c r="G270" s="12"/>
      <c r="H270" s="6"/>
      <c r="J270" s="81" t="s">
        <v>66</v>
      </c>
    </row>
    <row r="271" spans="1:12" ht="19" x14ac:dyDescent="0.35">
      <c r="B271" s="2"/>
      <c r="D271" s="104" t="s">
        <v>250</v>
      </c>
      <c r="E271" s="105">
        <f>G235</f>
        <v>20046.330000000002</v>
      </c>
      <c r="F271" s="32"/>
      <c r="G271" s="12"/>
      <c r="H271" s="6"/>
      <c r="J271" s="8"/>
    </row>
    <row r="272" spans="1:12" ht="19" x14ac:dyDescent="0.35">
      <c r="B272" s="2"/>
      <c r="D272" s="77" t="s">
        <v>213</v>
      </c>
      <c r="E272" s="78"/>
      <c r="F272" s="32"/>
      <c r="G272" s="12"/>
      <c r="H272" s="6"/>
      <c r="J272" s="8"/>
    </row>
    <row r="273" spans="2:10" ht="19" x14ac:dyDescent="0.35">
      <c r="B273" s="2"/>
      <c r="D273" s="31" t="s">
        <v>140</v>
      </c>
      <c r="E273" s="79">
        <v>136.5</v>
      </c>
      <c r="F273" s="32"/>
      <c r="G273" s="12"/>
      <c r="H273" s="6"/>
      <c r="J273" s="81" t="s">
        <v>66</v>
      </c>
    </row>
    <row r="274" spans="2:10" ht="19" x14ac:dyDescent="0.35">
      <c r="B274" s="2"/>
      <c r="D274" s="31" t="s">
        <v>258</v>
      </c>
      <c r="E274" s="79">
        <v>17.5</v>
      </c>
      <c r="F274" s="32"/>
      <c r="G274" s="12"/>
      <c r="H274" s="6"/>
      <c r="J274" s="81" t="s">
        <v>66</v>
      </c>
    </row>
    <row r="275" spans="2:10" ht="19" x14ac:dyDescent="0.35">
      <c r="B275" s="2"/>
      <c r="D275" s="31" t="s">
        <v>165</v>
      </c>
      <c r="E275" s="79">
        <v>9</v>
      </c>
      <c r="F275" s="32"/>
      <c r="G275" s="12"/>
      <c r="H275" s="6"/>
      <c r="J275" s="81" t="s">
        <v>66</v>
      </c>
    </row>
    <row r="276" spans="2:10" ht="20" x14ac:dyDescent="0.35">
      <c r="B276" s="2"/>
      <c r="D276" s="31" t="s">
        <v>193</v>
      </c>
      <c r="E276" s="145">
        <v>2584.2199999999998</v>
      </c>
      <c r="F276" s="81" t="s">
        <v>66</v>
      </c>
      <c r="G276" s="12" t="s">
        <v>66</v>
      </c>
      <c r="H276" s="6"/>
      <c r="J276" s="81" t="s">
        <v>66</v>
      </c>
    </row>
    <row r="277" spans="2:10" ht="19" x14ac:dyDescent="0.35">
      <c r="B277" s="2"/>
      <c r="D277" s="31" t="s">
        <v>194</v>
      </c>
      <c r="E277" s="33">
        <v>1152.05</v>
      </c>
      <c r="F277" s="32"/>
      <c r="G277" s="12"/>
      <c r="J277" s="81" t="s">
        <v>66</v>
      </c>
    </row>
    <row r="278" spans="2:10" ht="20" x14ac:dyDescent="0.35">
      <c r="B278" s="2"/>
      <c r="D278" s="31" t="s">
        <v>195</v>
      </c>
      <c r="E278" s="33">
        <v>550.20000000000005</v>
      </c>
      <c r="F278" s="32"/>
      <c r="G278" s="12" t="s">
        <v>66</v>
      </c>
      <c r="J278" s="81" t="s">
        <v>66</v>
      </c>
    </row>
    <row r="279" spans="2:10" ht="19" x14ac:dyDescent="0.35">
      <c r="B279" s="2"/>
      <c r="D279" s="34" t="s">
        <v>196</v>
      </c>
      <c r="E279" s="80">
        <v>1486.17</v>
      </c>
      <c r="F279" s="81" t="s">
        <v>66</v>
      </c>
      <c r="G279" s="12"/>
      <c r="J279" s="81"/>
    </row>
    <row r="280" spans="2:10" ht="19" x14ac:dyDescent="0.35">
      <c r="B280" s="2"/>
      <c r="D280" s="2" t="s">
        <v>66</v>
      </c>
      <c r="E280" s="73" t="s">
        <v>66</v>
      </c>
      <c r="F280" s="32"/>
      <c r="G280" s="12"/>
      <c r="J280" s="81"/>
    </row>
    <row r="281" spans="2:10" ht="19" x14ac:dyDescent="0.35">
      <c r="B281" s="2"/>
      <c r="D281" s="2"/>
      <c r="E281" s="42"/>
      <c r="F281" s="32"/>
      <c r="G281" s="12"/>
      <c r="J281" s="81"/>
    </row>
    <row r="282" spans="2:10" ht="19" x14ac:dyDescent="0.35">
      <c r="B282" s="2"/>
      <c r="D282" s="2"/>
      <c r="E282" s="42"/>
      <c r="F282" s="32"/>
      <c r="G282" s="12"/>
      <c r="J282" s="81" t="s">
        <v>66</v>
      </c>
    </row>
    <row r="283" spans="2:10" x14ac:dyDescent="0.2">
      <c r="B283" s="2"/>
      <c r="G283" s="18"/>
      <c r="J283" s="81"/>
    </row>
    <row r="284" spans="2:10" x14ac:dyDescent="0.2">
      <c r="D284" s="109"/>
      <c r="F284" s="109"/>
      <c r="G284" s="18"/>
      <c r="J284" s="81"/>
    </row>
    <row r="285" spans="2:10" ht="19" x14ac:dyDescent="0.35">
      <c r="E285" s="1"/>
      <c r="F285" s="1"/>
      <c r="G285" s="32"/>
      <c r="H285" s="18"/>
      <c r="J285" s="81"/>
    </row>
    <row r="286" spans="2:10" x14ac:dyDescent="0.2">
      <c r="E286" s="1"/>
      <c r="F286" s="1"/>
      <c r="G286" s="110"/>
      <c r="H286" s="5"/>
    </row>
    <row r="287" spans="2:10" x14ac:dyDescent="0.2">
      <c r="E287" s="1"/>
      <c r="F287" s="1"/>
      <c r="G287" s="1"/>
      <c r="H287" s="23"/>
      <c r="J287" s="6"/>
    </row>
    <row r="288" spans="2:10" x14ac:dyDescent="0.2">
      <c r="E288" s="1"/>
      <c r="F288" s="1"/>
      <c r="G288" s="1"/>
      <c r="H288" s="5"/>
      <c r="J288" s="6"/>
    </row>
    <row r="289" spans="4:8" x14ac:dyDescent="0.2">
      <c r="E289" s="1"/>
      <c r="F289" s="1"/>
      <c r="G289" s="1"/>
      <c r="H289" s="5"/>
    </row>
    <row r="290" spans="4:8" x14ac:dyDescent="0.2">
      <c r="E290" s="1"/>
      <c r="F290" s="1"/>
      <c r="G290" s="1"/>
      <c r="H290" s="5"/>
    </row>
    <row r="291" spans="4:8" x14ac:dyDescent="0.2">
      <c r="E291" s="1"/>
      <c r="F291" s="1"/>
      <c r="G291" s="1"/>
      <c r="H291" s="5"/>
    </row>
    <row r="292" spans="4:8" x14ac:dyDescent="0.2">
      <c r="E292" s="1"/>
      <c r="F292" s="1"/>
      <c r="G292" s="1"/>
      <c r="H292" s="5"/>
    </row>
    <row r="293" spans="4:8" x14ac:dyDescent="0.2">
      <c r="E293" s="1"/>
      <c r="F293" s="1"/>
      <c r="G293" s="1"/>
      <c r="H293" s="5"/>
    </row>
    <row r="294" spans="4:8" x14ac:dyDescent="0.2">
      <c r="E294" s="1"/>
      <c r="F294" s="1"/>
      <c r="G294" s="1"/>
      <c r="H294" s="5"/>
    </row>
    <row r="295" spans="4:8" x14ac:dyDescent="0.2">
      <c r="E295" s="1"/>
      <c r="F295" s="1"/>
      <c r="G295" s="1"/>
      <c r="H295" s="5"/>
    </row>
    <row r="296" spans="4:8" x14ac:dyDescent="0.2">
      <c r="E296" s="1"/>
      <c r="F296" s="1"/>
      <c r="G296" s="1"/>
      <c r="H296" s="5"/>
    </row>
    <row r="297" spans="4:8" x14ac:dyDescent="0.2">
      <c r="E297" s="1"/>
      <c r="F297" s="1"/>
      <c r="G297" s="1"/>
      <c r="H297" s="5"/>
    </row>
    <row r="298" spans="4:8" x14ac:dyDescent="0.2">
      <c r="E298" s="10"/>
      <c r="G298" s="1"/>
      <c r="H298" s="5"/>
    </row>
    <row r="299" spans="4:8" x14ac:dyDescent="0.2">
      <c r="E299" s="10"/>
      <c r="G299" s="1"/>
      <c r="H299" s="111"/>
    </row>
    <row r="300" spans="4:8" x14ac:dyDescent="0.2">
      <c r="D300" s="100"/>
      <c r="G300" s="23"/>
      <c r="H300" s="111"/>
    </row>
    <row r="301" spans="4:8" x14ac:dyDescent="0.2">
      <c r="D301" s="100"/>
    </row>
    <row r="303" spans="4:8" x14ac:dyDescent="0.2">
      <c r="D303" s="109"/>
      <c r="F303" s="109"/>
    </row>
    <row r="304" spans="4:8" x14ac:dyDescent="0.2">
      <c r="E304" s="1"/>
      <c r="F304" s="1"/>
    </row>
    <row r="305" spans="4:8" x14ac:dyDescent="0.2">
      <c r="E305" s="1"/>
      <c r="F305" s="1"/>
      <c r="G305" s="110"/>
      <c r="H305" s="5"/>
    </row>
    <row r="306" spans="4:8" x14ac:dyDescent="0.2">
      <c r="E306" s="1"/>
      <c r="F306" s="1"/>
      <c r="G306" s="1"/>
      <c r="H306" s="23"/>
    </row>
    <row r="307" spans="4:8" x14ac:dyDescent="0.2">
      <c r="E307" s="1"/>
      <c r="F307" s="1"/>
      <c r="G307" s="1"/>
      <c r="H307" s="5"/>
    </row>
    <row r="308" spans="4:8" x14ac:dyDescent="0.2">
      <c r="E308" s="1"/>
      <c r="F308" s="1"/>
      <c r="G308" s="1"/>
      <c r="H308" s="5"/>
    </row>
    <row r="309" spans="4:8" x14ac:dyDescent="0.2">
      <c r="E309" s="1"/>
      <c r="F309" s="1"/>
      <c r="G309" s="1"/>
      <c r="H309" s="5"/>
    </row>
    <row r="310" spans="4:8" x14ac:dyDescent="0.2">
      <c r="E310" s="1"/>
      <c r="F310" s="1"/>
      <c r="G310" s="1"/>
      <c r="H310" s="5"/>
    </row>
    <row r="311" spans="4:8" x14ac:dyDescent="0.2">
      <c r="E311" s="1"/>
      <c r="F311" s="1"/>
      <c r="G311" s="1"/>
      <c r="H311" s="5"/>
    </row>
    <row r="312" spans="4:8" x14ac:dyDescent="0.2">
      <c r="E312" s="1"/>
      <c r="F312" s="1"/>
      <c r="G312" s="1"/>
      <c r="H312" s="5"/>
    </row>
    <row r="313" spans="4:8" x14ac:dyDescent="0.2">
      <c r="E313" s="1"/>
      <c r="F313" s="1"/>
      <c r="G313" s="1"/>
      <c r="H313" s="5"/>
    </row>
    <row r="314" spans="4:8" x14ac:dyDescent="0.2">
      <c r="E314" s="1"/>
      <c r="F314" s="1"/>
      <c r="G314" s="1"/>
      <c r="H314" s="5"/>
    </row>
    <row r="315" spans="4:8" x14ac:dyDescent="0.2">
      <c r="E315" s="1"/>
      <c r="F315" s="1"/>
      <c r="G315" s="1"/>
      <c r="H315" s="5"/>
    </row>
    <row r="316" spans="4:8" x14ac:dyDescent="0.2">
      <c r="E316" s="1"/>
      <c r="F316" s="1"/>
      <c r="G316" s="1"/>
      <c r="H316" s="5"/>
    </row>
    <row r="317" spans="4:8" x14ac:dyDescent="0.2">
      <c r="E317" s="10"/>
      <c r="G317" s="1"/>
      <c r="H317" s="5"/>
    </row>
    <row r="318" spans="4:8" x14ac:dyDescent="0.2">
      <c r="E318" s="10"/>
      <c r="G318" s="1"/>
      <c r="H318" s="111"/>
    </row>
    <row r="319" spans="4:8" x14ac:dyDescent="0.2">
      <c r="D319" s="100"/>
      <c r="G319" s="23"/>
      <c r="H319" s="111"/>
    </row>
    <row r="320" spans="4:8" x14ac:dyDescent="0.2">
      <c r="D320" s="100"/>
    </row>
    <row r="324" spans="2:7" ht="21" x14ac:dyDescent="0.25">
      <c r="B324" s="38"/>
      <c r="C324" s="112"/>
      <c r="D324" s="113"/>
      <c r="E324" s="114"/>
      <c r="F324" s="115"/>
    </row>
    <row r="326" spans="2:7" x14ac:dyDescent="0.2">
      <c r="G326" s="115"/>
    </row>
    <row r="359" spans="8:8" x14ac:dyDescent="0.2">
      <c r="H359" s="5"/>
    </row>
  </sheetData>
  <printOptions gridLines="1"/>
  <pageMargins left="0.5" right="0.5" top="0.5" bottom="0.75" header="0.3" footer="0.3"/>
  <pageSetup fitToHeight="2" orientation="portrait" r:id="rId1"/>
  <rowBreaks count="3" manualBreakCount="3">
    <brk id="61" max="16383" man="1"/>
    <brk id="253" max="16383" man="1"/>
    <brk id="2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5"/>
  <sheetViews>
    <sheetView workbookViewId="0">
      <selection activeCell="C15" sqref="C15"/>
    </sheetView>
  </sheetViews>
  <sheetFormatPr baseColWidth="10" defaultColWidth="8.83203125" defaultRowHeight="16" x14ac:dyDescent="0.2"/>
  <cols>
    <col min="2" max="2" width="35.1640625" customWidth="1"/>
    <col min="3" max="3" width="21.6640625" customWidth="1"/>
  </cols>
  <sheetData>
    <row r="3" spans="2:4" x14ac:dyDescent="0.2">
      <c r="B3" t="s">
        <v>48</v>
      </c>
    </row>
    <row r="4" spans="2:4" x14ac:dyDescent="0.2">
      <c r="B4" t="s">
        <v>49</v>
      </c>
      <c r="C4" s="1" t="e">
        <f>#REF!+#REF!+#REF!+#REF!+#REF!+#REF!+#REF!+#REF!+#REF!+#REF!+#REF!+#REF!+#REF!+#REF!+#REF!+#REF!+#REF!+#REF!+#REF!+#REF!+#REF!+#REF!+#REF!+#REF!+#REF!+#REF!+#REF!+#REF!+#REF!+#REF!+#REF!+#REF!+#REF!+#REF!</f>
        <v>#REF!</v>
      </c>
    </row>
    <row r="5" spans="2:4" x14ac:dyDescent="0.2">
      <c r="B5" t="s">
        <v>50</v>
      </c>
      <c r="C5" s="1" t="e">
        <f>#REF!++#REF!+#REF!+#REF!+#REF!+#REF!+#REF!+#REF!+#REF!+#REF!</f>
        <v>#REF!</v>
      </c>
    </row>
    <row r="6" spans="2:4" x14ac:dyDescent="0.2">
      <c r="B6" t="s">
        <v>51</v>
      </c>
      <c r="C6" s="1" t="e">
        <f>#REF!+#REF!++#REF!</f>
        <v>#REF!</v>
      </c>
    </row>
    <row r="7" spans="2:4" x14ac:dyDescent="0.2">
      <c r="B7" t="s">
        <v>64</v>
      </c>
      <c r="C7" s="1" t="e">
        <f>#REF!+#REF!+#REF!+#REF!</f>
        <v>#REF!</v>
      </c>
    </row>
    <row r="8" spans="2:4" x14ac:dyDescent="0.2">
      <c r="B8" t="s">
        <v>52</v>
      </c>
      <c r="C8" s="1" t="e">
        <f>#REF!+#REF!</f>
        <v>#REF!</v>
      </c>
    </row>
    <row r="9" spans="2:4" x14ac:dyDescent="0.2">
      <c r="B9" t="s">
        <v>53</v>
      </c>
      <c r="C9" s="1" t="e">
        <f>#REF!</f>
        <v>#REF!</v>
      </c>
    </row>
    <row r="10" spans="2:4" x14ac:dyDescent="0.2">
      <c r="B10" t="s">
        <v>59</v>
      </c>
      <c r="C10" s="1" t="e">
        <f>#REF!+#REF!+#REF!+#REF!+#REF!</f>
        <v>#REF!</v>
      </c>
    </row>
    <row r="11" spans="2:4" x14ac:dyDescent="0.2">
      <c r="B11" t="s">
        <v>54</v>
      </c>
      <c r="C11" s="1" t="e">
        <f>#REF!+#REF!+#REF!+#REF!</f>
        <v>#REF!</v>
      </c>
    </row>
    <row r="12" spans="2:4" x14ac:dyDescent="0.2">
      <c r="B12" t="s">
        <v>58</v>
      </c>
      <c r="C12" s="1" t="e">
        <f>#REF!+#REF!</f>
        <v>#REF!</v>
      </c>
    </row>
    <row r="13" spans="2:4" x14ac:dyDescent="0.2">
      <c r="B13" t="s">
        <v>60</v>
      </c>
      <c r="C13" s="1" t="e">
        <f>#REF!</f>
        <v>#REF!</v>
      </c>
    </row>
    <row r="14" spans="2:4" x14ac:dyDescent="0.2">
      <c r="B14" t="s">
        <v>61</v>
      </c>
      <c r="C14" s="1" t="e">
        <f>#REF!+#REF!+#REF!+#REF!+#REF!+#REF!+#REF!</f>
        <v>#REF!</v>
      </c>
      <c r="D14" t="s">
        <v>63</v>
      </c>
    </row>
    <row r="15" spans="2:4" x14ac:dyDescent="0.2">
      <c r="B15" t="s">
        <v>65</v>
      </c>
      <c r="C15" s="10">
        <v>-1190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</dc:creator>
  <cp:lastModifiedBy>Carrie</cp:lastModifiedBy>
  <cp:lastPrinted>2023-08-19T13:25:00Z</cp:lastPrinted>
  <dcterms:created xsi:type="dcterms:W3CDTF">2021-07-17T14:10:07Z</dcterms:created>
  <dcterms:modified xsi:type="dcterms:W3CDTF">2023-10-17T23:22:28Z</dcterms:modified>
</cp:coreProperties>
</file>